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953A7088-3D80-4009-92AF-D5FD03AFE9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Sheet1!$A$9:$O$254</definedName>
    <definedName name="_xlnm.Print_Area" localSheetId="0">Sheet1!$A$1:$G$255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4" i="1" l="1"/>
  <c r="J244" i="1"/>
  <c r="G244" i="1"/>
  <c r="O244" i="1" s="1"/>
  <c r="G195" i="1"/>
  <c r="G194" i="1"/>
  <c r="G193" i="1"/>
  <c r="G192" i="1"/>
  <c r="G191" i="1"/>
  <c r="G190" i="1"/>
  <c r="G189" i="1"/>
  <c r="G188" i="1"/>
  <c r="G187" i="1"/>
  <c r="G186" i="1"/>
  <c r="O186" i="1" s="1"/>
  <c r="G185" i="1"/>
  <c r="G184" i="1"/>
  <c r="N184" i="1"/>
  <c r="J184" i="1"/>
  <c r="N183" i="1"/>
  <c r="J183" i="1"/>
  <c r="G183" i="1"/>
  <c r="N186" i="1"/>
  <c r="J186" i="1"/>
  <c r="N185" i="1"/>
  <c r="J185" i="1"/>
  <c r="N188" i="1"/>
  <c r="J188" i="1"/>
  <c r="N187" i="1"/>
  <c r="J187" i="1"/>
  <c r="N190" i="1"/>
  <c r="J190" i="1"/>
  <c r="N189" i="1"/>
  <c r="J189" i="1"/>
  <c r="N192" i="1"/>
  <c r="J192" i="1"/>
  <c r="N191" i="1"/>
  <c r="J191" i="1"/>
  <c r="N194" i="1"/>
  <c r="J194" i="1"/>
  <c r="N193" i="1"/>
  <c r="J193" i="1"/>
  <c r="N182" i="1"/>
  <c r="J182" i="1"/>
  <c r="G182" i="1"/>
  <c r="N195" i="1"/>
  <c r="J195" i="1"/>
  <c r="N216" i="1"/>
  <c r="J216" i="1"/>
  <c r="G216" i="1"/>
  <c r="N116" i="1"/>
  <c r="H116" i="1"/>
  <c r="G116" i="1"/>
  <c r="O116" i="1" s="1"/>
  <c r="G252" i="1"/>
  <c r="N243" i="1"/>
  <c r="J243" i="1"/>
  <c r="G243" i="1"/>
  <c r="N246" i="1"/>
  <c r="J246" i="1"/>
  <c r="G246" i="1"/>
  <c r="N238" i="1"/>
  <c r="J238" i="1"/>
  <c r="G238" i="1"/>
  <c r="N208" i="1"/>
  <c r="J208" i="1"/>
  <c r="G208" i="1"/>
  <c r="O218" i="1"/>
  <c r="N218" i="1"/>
  <c r="G218" i="1"/>
  <c r="N91" i="1"/>
  <c r="H91" i="1"/>
  <c r="G91" i="1"/>
  <c r="O91" i="1" s="1"/>
  <c r="N120" i="1"/>
  <c r="H120" i="1"/>
  <c r="G120" i="1"/>
  <c r="O120" i="1" s="1"/>
  <c r="N121" i="1"/>
  <c r="H121" i="1"/>
  <c r="G121" i="1"/>
  <c r="O121" i="1" s="1"/>
  <c r="N122" i="1"/>
  <c r="H122" i="1"/>
  <c r="G122" i="1"/>
  <c r="O122" i="1" s="1"/>
  <c r="N123" i="1"/>
  <c r="H123" i="1"/>
  <c r="G123" i="1"/>
  <c r="O123" i="1" s="1"/>
  <c r="N124" i="1"/>
  <c r="H124" i="1"/>
  <c r="G124" i="1"/>
  <c r="O124" i="1" s="1"/>
  <c r="N125" i="1"/>
  <c r="H125" i="1"/>
  <c r="G125" i="1"/>
  <c r="O125" i="1" s="1"/>
  <c r="O183" i="1" l="1"/>
  <c r="O184" i="1"/>
  <c r="O185" i="1"/>
  <c r="O190" i="1"/>
  <c r="O187" i="1"/>
  <c r="O188" i="1"/>
  <c r="O189" i="1"/>
  <c r="O191" i="1"/>
  <c r="O182" i="1"/>
  <c r="O195" i="1"/>
  <c r="O192" i="1"/>
  <c r="O193" i="1"/>
  <c r="O246" i="1"/>
  <c r="O194" i="1"/>
  <c r="O243" i="1"/>
  <c r="O238" i="1"/>
  <c r="O208" i="1"/>
  <c r="N111" i="1"/>
  <c r="H111" i="1"/>
  <c r="G111" i="1"/>
  <c r="O111" i="1" s="1"/>
  <c r="N78" i="1"/>
  <c r="G78" i="1"/>
  <c r="O78" i="1" s="1"/>
  <c r="N76" i="1"/>
  <c r="G76" i="1"/>
  <c r="O76" i="1" s="1"/>
  <c r="N77" i="1"/>
  <c r="G77" i="1"/>
  <c r="O77" i="1" s="1"/>
  <c r="G79" i="1"/>
  <c r="O79" i="1" s="1"/>
  <c r="N79" i="1"/>
  <c r="N132" i="1"/>
  <c r="G132" i="1"/>
  <c r="O132" i="1" s="1"/>
  <c r="N249" i="1"/>
  <c r="J249" i="1"/>
  <c r="G249" i="1"/>
  <c r="N179" i="1"/>
  <c r="J179" i="1"/>
  <c r="G179" i="1"/>
  <c r="N129" i="1"/>
  <c r="H129" i="1"/>
  <c r="G129" i="1"/>
  <c r="O129" i="1" s="1"/>
  <c r="O249" i="1" l="1"/>
  <c r="O179" i="1"/>
  <c r="N248" i="1" l="1"/>
  <c r="J248" i="1"/>
  <c r="G248" i="1"/>
  <c r="G112" i="1"/>
  <c r="O112" i="1" s="1"/>
  <c r="G59" i="1"/>
  <c r="N58" i="1"/>
  <c r="H58" i="1"/>
  <c r="G58" i="1"/>
  <c r="O58" i="1" s="1"/>
  <c r="N112" i="1"/>
  <c r="H112" i="1"/>
  <c r="N104" i="1"/>
  <c r="J104" i="1"/>
  <c r="G104" i="1"/>
  <c r="N229" i="1"/>
  <c r="J229" i="1"/>
  <c r="G229" i="1"/>
  <c r="O248" i="1" l="1"/>
  <c r="O104" i="1"/>
  <c r="O229" i="1"/>
  <c r="N211" i="1"/>
  <c r="J211" i="1"/>
  <c r="G211" i="1"/>
  <c r="N62" i="1"/>
  <c r="G62" i="1"/>
  <c r="O211" i="1" l="1"/>
  <c r="N240" i="1"/>
  <c r="J240" i="1"/>
  <c r="G240" i="1"/>
  <c r="N168" i="1"/>
  <c r="H168" i="1"/>
  <c r="G168" i="1"/>
  <c r="O168" i="1" s="1"/>
  <c r="N247" i="1"/>
  <c r="J247" i="1"/>
  <c r="G247" i="1"/>
  <c r="N228" i="1"/>
  <c r="J228" i="1"/>
  <c r="G228" i="1"/>
  <c r="O240" i="1" l="1"/>
  <c r="O247" i="1"/>
  <c r="O228" i="1"/>
  <c r="G232" i="1"/>
  <c r="N232" i="1"/>
  <c r="J232" i="1"/>
  <c r="N210" i="1"/>
  <c r="J210" i="1"/>
  <c r="G210" i="1"/>
  <c r="N54" i="1"/>
  <c r="H54" i="1"/>
  <c r="G54" i="1"/>
  <c r="O54" i="1" s="1"/>
  <c r="N119" i="1"/>
  <c r="H119" i="1"/>
  <c r="G119" i="1"/>
  <c r="O119" i="1" s="1"/>
  <c r="N113" i="1"/>
  <c r="H113" i="1"/>
  <c r="G113" i="1"/>
  <c r="O113" i="1" s="1"/>
  <c r="N114" i="1"/>
  <c r="H114" i="1"/>
  <c r="G114" i="1"/>
  <c r="O114" i="1" s="1"/>
  <c r="N97" i="1"/>
  <c r="J97" i="1"/>
  <c r="G97" i="1"/>
  <c r="N98" i="1"/>
  <c r="J98" i="1"/>
  <c r="G98" i="1"/>
  <c r="O210" i="1" l="1"/>
  <c r="O232" i="1"/>
  <c r="O98" i="1"/>
  <c r="O97" i="1"/>
  <c r="N231" i="1"/>
  <c r="J231" i="1"/>
  <c r="G231" i="1"/>
  <c r="O231" i="1" l="1"/>
  <c r="N206" i="1"/>
  <c r="J206" i="1"/>
  <c r="G206" i="1"/>
  <c r="G245" i="1"/>
  <c r="N134" i="1"/>
  <c r="H134" i="1"/>
  <c r="G134" i="1"/>
  <c r="O134" i="1" s="1"/>
  <c r="G196" i="1"/>
  <c r="N245" i="1"/>
  <c r="J245" i="1"/>
  <c r="G222" i="1"/>
  <c r="O206" i="1" l="1"/>
  <c r="O245" i="1"/>
  <c r="N172" i="1"/>
  <c r="H172" i="1"/>
  <c r="G172" i="1"/>
  <c r="O172" i="1" s="1"/>
  <c r="N135" i="1"/>
  <c r="H135" i="1"/>
  <c r="G135" i="1"/>
  <c r="O135" i="1" s="1"/>
  <c r="N157" i="1"/>
  <c r="H157" i="1"/>
  <c r="G157" i="1"/>
  <c r="O157" i="1" s="1"/>
  <c r="N158" i="1"/>
  <c r="H158" i="1"/>
  <c r="G158" i="1"/>
  <c r="O158" i="1" s="1"/>
  <c r="N149" i="1"/>
  <c r="H149" i="1"/>
  <c r="G149" i="1"/>
  <c r="O149" i="1" s="1"/>
  <c r="N147" i="1"/>
  <c r="H147" i="1"/>
  <c r="G147" i="1"/>
  <c r="O147" i="1" s="1"/>
  <c r="N71" i="1"/>
  <c r="H71" i="1"/>
  <c r="G71" i="1"/>
  <c r="O71" i="1" s="1"/>
  <c r="N17" i="1"/>
  <c r="H17" i="1"/>
  <c r="G17" i="1"/>
  <c r="O17" i="1" s="1"/>
  <c r="N12" i="1"/>
  <c r="G12" i="1"/>
  <c r="N93" i="1"/>
  <c r="G93" i="1"/>
  <c r="O93" i="1" s="1"/>
  <c r="G15" i="1"/>
  <c r="N68" i="1"/>
  <c r="J68" i="1"/>
  <c r="G68" i="1"/>
  <c r="G99" i="1"/>
  <c r="J99" i="1"/>
  <c r="N99" i="1"/>
  <c r="O12" i="1" l="1"/>
  <c r="O68" i="1"/>
  <c r="O99" i="1"/>
  <c r="N217" i="1"/>
  <c r="J217" i="1"/>
  <c r="G217" i="1"/>
  <c r="J75" i="1" l="1"/>
  <c r="J38" i="1" l="1"/>
  <c r="N174" i="1"/>
  <c r="N234" i="1"/>
  <c r="G234" i="1"/>
  <c r="O234" i="1" s="1"/>
  <c r="N209" i="1"/>
  <c r="J209" i="1"/>
  <c r="G209" i="1"/>
  <c r="N74" i="1"/>
  <c r="H74" i="1"/>
  <c r="G74" i="1"/>
  <c r="O74" i="1" s="1"/>
  <c r="N38" i="1"/>
  <c r="G38" i="1"/>
  <c r="N37" i="1"/>
  <c r="H37" i="1"/>
  <c r="G37" i="1"/>
  <c r="O37" i="1" s="1"/>
  <c r="N212" i="1"/>
  <c r="J212" i="1"/>
  <c r="G212" i="1"/>
  <c r="N27" i="1"/>
  <c r="J27" i="1"/>
  <c r="G27" i="1"/>
  <c r="N26" i="1"/>
  <c r="J26" i="1"/>
  <c r="G26" i="1"/>
  <c r="O209" i="1" l="1"/>
  <c r="O212" i="1"/>
  <c r="O27" i="1"/>
  <c r="O26" i="1"/>
  <c r="J178" i="1"/>
  <c r="J41" i="1"/>
  <c r="J39" i="1"/>
  <c r="G34" i="1"/>
  <c r="G35" i="1"/>
  <c r="G36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5" i="1"/>
  <c r="G56" i="1"/>
  <c r="G57" i="1"/>
  <c r="G60" i="1"/>
  <c r="G61" i="1"/>
  <c r="G63" i="1"/>
  <c r="G64" i="1"/>
  <c r="G65" i="1"/>
  <c r="G66" i="1"/>
  <c r="G67" i="1"/>
  <c r="G69" i="1"/>
  <c r="G70" i="1"/>
  <c r="G72" i="1"/>
  <c r="G73" i="1"/>
  <c r="G75" i="1"/>
  <c r="G80" i="1"/>
  <c r="G81" i="1"/>
  <c r="G82" i="1"/>
  <c r="G83" i="1"/>
  <c r="G84" i="1"/>
  <c r="G85" i="1"/>
  <c r="G86" i="1"/>
  <c r="G87" i="1"/>
  <c r="G88" i="1"/>
  <c r="G89" i="1"/>
  <c r="G90" i="1"/>
  <c r="G92" i="1"/>
  <c r="G94" i="1"/>
  <c r="G95" i="1"/>
  <c r="G96" i="1"/>
  <c r="G100" i="1"/>
  <c r="G101" i="1"/>
  <c r="G102" i="1"/>
  <c r="G103" i="1"/>
  <c r="G105" i="1"/>
  <c r="G106" i="1"/>
  <c r="G107" i="1"/>
  <c r="G108" i="1"/>
  <c r="G109" i="1"/>
  <c r="G110" i="1"/>
  <c r="H110" i="1" s="1"/>
  <c r="I110" i="1" s="1"/>
  <c r="J110" i="1" s="1"/>
  <c r="K110" i="1" s="1"/>
  <c r="L110" i="1" s="1"/>
  <c r="M110" i="1" s="1"/>
  <c r="N110" i="1" s="1"/>
  <c r="O110" i="1" s="1"/>
  <c r="G115" i="1"/>
  <c r="G117" i="1"/>
  <c r="G118" i="1"/>
  <c r="G126" i="1"/>
  <c r="G128" i="1"/>
  <c r="G130" i="1"/>
  <c r="G131" i="1"/>
  <c r="G133" i="1"/>
  <c r="G136" i="1"/>
  <c r="G137" i="1"/>
  <c r="G138" i="1"/>
  <c r="G139" i="1"/>
  <c r="G140" i="1"/>
  <c r="G141" i="1"/>
  <c r="G142" i="1"/>
  <c r="G143" i="1"/>
  <c r="G144" i="1"/>
  <c r="G145" i="1"/>
  <c r="G146" i="1"/>
  <c r="G148" i="1"/>
  <c r="G150" i="1"/>
  <c r="G151" i="1"/>
  <c r="G152" i="1"/>
  <c r="G153" i="1"/>
  <c r="G154" i="1"/>
  <c r="G155" i="1"/>
  <c r="G156" i="1"/>
  <c r="G159" i="1"/>
  <c r="G160" i="1"/>
  <c r="G161" i="1"/>
  <c r="G162" i="1"/>
  <c r="G163" i="1"/>
  <c r="G164" i="1"/>
  <c r="G165" i="1"/>
  <c r="G166" i="1"/>
  <c r="G167" i="1"/>
  <c r="G169" i="1"/>
  <c r="G170" i="1"/>
  <c r="G171" i="1"/>
  <c r="G173" i="1"/>
  <c r="G174" i="1"/>
  <c r="G175" i="1"/>
  <c r="G176" i="1"/>
  <c r="J204" i="1"/>
  <c r="J202" i="1"/>
  <c r="N254" i="1"/>
  <c r="N196" i="1"/>
  <c r="N115" i="1"/>
  <c r="N90" i="1"/>
  <c r="N75" i="1"/>
  <c r="N43" i="1"/>
  <c r="N44" i="1"/>
  <c r="N45" i="1"/>
  <c r="N46" i="1"/>
  <c r="N47" i="1"/>
  <c r="N48" i="1"/>
  <c r="N49" i="1"/>
  <c r="N50" i="1"/>
  <c r="N51" i="1"/>
  <c r="N52" i="1"/>
  <c r="N53" i="1"/>
  <c r="N55" i="1"/>
  <c r="N56" i="1"/>
  <c r="N57" i="1"/>
  <c r="N59" i="1"/>
  <c r="N60" i="1"/>
  <c r="N61" i="1"/>
  <c r="N63" i="1"/>
  <c r="N64" i="1"/>
  <c r="N65" i="1"/>
  <c r="N66" i="1"/>
  <c r="N67" i="1"/>
  <c r="N69" i="1"/>
  <c r="N70" i="1"/>
  <c r="N72" i="1"/>
  <c r="N41" i="1"/>
  <c r="N39" i="1"/>
  <c r="N23" i="1"/>
  <c r="N24" i="1"/>
  <c r="N25" i="1"/>
  <c r="N28" i="1"/>
  <c r="N29" i="1"/>
  <c r="N31" i="1"/>
  <c r="N32" i="1"/>
  <c r="N33" i="1"/>
  <c r="N36" i="1"/>
  <c r="G204" i="1"/>
  <c r="G178" i="1"/>
  <c r="N178" i="1"/>
  <c r="N215" i="1"/>
  <c r="J215" i="1"/>
  <c r="G215" i="1"/>
  <c r="O217" i="1" s="1"/>
  <c r="N202" i="1"/>
  <c r="G202" i="1"/>
  <c r="N205" i="1"/>
  <c r="J205" i="1"/>
  <c r="G205" i="1"/>
  <c r="O39" i="1" l="1"/>
  <c r="O41" i="1"/>
  <c r="O202" i="1"/>
  <c r="O205" i="1"/>
  <c r="N227" i="1"/>
  <c r="N230" i="1"/>
  <c r="N233" i="1"/>
  <c r="N235" i="1"/>
  <c r="N236" i="1"/>
  <c r="N237" i="1"/>
  <c r="N239" i="1"/>
  <c r="N241" i="1"/>
  <c r="N242" i="1"/>
  <c r="H69" i="1"/>
  <c r="H72" i="1"/>
  <c r="H130" i="1"/>
  <c r="H167" i="1"/>
  <c r="H169" i="1"/>
  <c r="H166" i="1"/>
  <c r="H213" i="1" l="1"/>
  <c r="H59" i="1"/>
  <c r="H118" i="1"/>
  <c r="H117" i="1"/>
  <c r="H96" i="1"/>
  <c r="H95" i="1"/>
  <c r="H18" i="1"/>
  <c r="H152" i="1"/>
  <c r="H146" i="1"/>
  <c r="H145" i="1"/>
  <c r="H141" i="1"/>
  <c r="H142" i="1"/>
  <c r="H161" i="1"/>
  <c r="H136" i="1"/>
  <c r="H137" i="1"/>
  <c r="H48" i="1"/>
  <c r="H49" i="1"/>
  <c r="H50" i="1"/>
  <c r="H47" i="1"/>
  <c r="H46" i="1"/>
  <c r="H19" i="1"/>
  <c r="H23" i="1"/>
  <c r="H83" i="1"/>
  <c r="H82" i="1"/>
  <c r="H89" i="1"/>
  <c r="H92" i="1"/>
  <c r="H88" i="1"/>
  <c r="H126" i="1"/>
  <c r="H115" i="1"/>
  <c r="H84" i="1"/>
  <c r="H56" i="1"/>
  <c r="H57" i="1"/>
  <c r="H55" i="1"/>
  <c r="H53" i="1"/>
  <c r="H52" i="1"/>
  <c r="H45" i="1"/>
  <c r="H36" i="1"/>
  <c r="H42" i="1"/>
  <c r="H29" i="1"/>
  <c r="H31" i="1"/>
  <c r="H32" i="1"/>
  <c r="H33" i="1"/>
  <c r="H28" i="1"/>
  <c r="J239" i="1" l="1"/>
  <c r="J197" i="1"/>
  <c r="J198" i="1"/>
  <c r="H252" i="1"/>
  <c r="J196" i="1" l="1"/>
  <c r="H251" i="1"/>
  <c r="H144" i="1"/>
  <c r="H143" i="1"/>
  <c r="H138" i="1"/>
  <c r="H170" i="1" l="1"/>
  <c r="H176" i="1" l="1"/>
  <c r="H175" i="1"/>
  <c r="H151" i="1"/>
  <c r="H162" i="1"/>
  <c r="H173" i="1"/>
  <c r="H164" i="1"/>
  <c r="H163" i="1"/>
  <c r="H159" i="1"/>
  <c r="H160" i="1"/>
  <c r="H155" i="1"/>
  <c r="H156" i="1"/>
  <c r="H154" i="1"/>
  <c r="H150" i="1"/>
  <c r="H148" i="1"/>
  <c r="H140" i="1"/>
  <c r="H139" i="1"/>
  <c r="N253" i="1" l="1"/>
  <c r="N252" i="1"/>
  <c r="N251" i="1"/>
  <c r="N213" i="1"/>
  <c r="N214" i="1"/>
  <c r="N219" i="1"/>
  <c r="N220" i="1"/>
  <c r="N221" i="1"/>
  <c r="N222" i="1"/>
  <c r="N223" i="1"/>
  <c r="N224" i="1"/>
  <c r="N225" i="1"/>
  <c r="N226" i="1"/>
  <c r="N133" i="1"/>
  <c r="O133" i="1"/>
  <c r="N137" i="1"/>
  <c r="O137" i="1"/>
  <c r="J233" i="1" l="1"/>
  <c r="O233" i="1" s="1"/>
  <c r="G230" i="1"/>
  <c r="O169" i="1" l="1"/>
  <c r="N169" i="1"/>
  <c r="G251" i="1" l="1"/>
  <c r="O251" i="1" s="1"/>
  <c r="N180" i="1" l="1"/>
  <c r="J180" i="1"/>
  <c r="G180" i="1"/>
  <c r="O180" i="1" l="1"/>
  <c r="N181" i="1" l="1"/>
  <c r="J181" i="1"/>
  <c r="G181" i="1"/>
  <c r="O181" i="1" l="1"/>
  <c r="O219" i="1" l="1"/>
  <c r="J230" i="1"/>
  <c r="O230" i="1" s="1"/>
  <c r="G237" i="1"/>
  <c r="G219" i="1"/>
  <c r="N131" i="1" l="1"/>
  <c r="O131" i="1"/>
  <c r="G214" i="1"/>
  <c r="O67" i="1"/>
  <c r="O66" i="1"/>
  <c r="O65" i="1"/>
  <c r="O106" i="1"/>
  <c r="N106" i="1"/>
  <c r="O96" i="1"/>
  <c r="N96" i="1"/>
  <c r="G23" i="1"/>
  <c r="O215" i="1" l="1"/>
  <c r="O216" i="1"/>
  <c r="N250" i="1"/>
  <c r="J250" i="1"/>
  <c r="G241" i="1"/>
  <c r="G250" i="1" l="1"/>
  <c r="O250" i="1" l="1"/>
  <c r="O115" i="1"/>
  <c r="N94" i="1" l="1"/>
  <c r="J24" i="1"/>
  <c r="G24" i="1"/>
  <c r="N126" i="1"/>
  <c r="G33" i="1"/>
  <c r="G32" i="1"/>
  <c r="G28" i="1"/>
  <c r="G29" i="1"/>
  <c r="G31" i="1"/>
  <c r="O36" i="1"/>
  <c r="O94" i="1" l="1"/>
  <c r="O126" i="1"/>
  <c r="O31" i="1"/>
  <c r="O33" i="1"/>
  <c r="O24" i="1"/>
  <c r="O28" i="1"/>
  <c r="O32" i="1"/>
  <c r="O29" i="1"/>
  <c r="N95" i="1"/>
  <c r="N42" i="1"/>
  <c r="N20" i="1"/>
  <c r="J20" i="1"/>
  <c r="G20" i="1"/>
  <c r="O90" i="1"/>
  <c r="N198" i="1"/>
  <c r="N153" i="1"/>
  <c r="O144" i="1"/>
  <c r="N141" i="1"/>
  <c r="O141" i="1"/>
  <c r="O72" i="1" l="1"/>
  <c r="O198" i="1"/>
  <c r="O95" i="1"/>
  <c r="O20" i="1"/>
  <c r="O75" i="1" l="1"/>
  <c r="N35" i="1"/>
  <c r="J214" i="1" l="1"/>
  <c r="O214" i="1" s="1"/>
  <c r="G213" i="1"/>
  <c r="O213" i="1" s="1"/>
  <c r="N199" i="1" l="1"/>
  <c r="N200" i="1"/>
  <c r="N201" i="1"/>
  <c r="N203" i="1"/>
  <c r="N207" i="1"/>
  <c r="J200" i="1"/>
  <c r="J201" i="1"/>
  <c r="J203" i="1"/>
  <c r="J207" i="1"/>
  <c r="J221" i="1"/>
  <c r="J222" i="1"/>
  <c r="J223" i="1"/>
  <c r="J224" i="1"/>
  <c r="J225" i="1"/>
  <c r="J226" i="1"/>
  <c r="J227" i="1"/>
  <c r="J236" i="1"/>
  <c r="J237" i="1"/>
  <c r="O237" i="1" s="1"/>
  <c r="N13" i="1" l="1"/>
  <c r="J85" i="1" l="1"/>
  <c r="J254" i="1" l="1"/>
  <c r="O254" i="1" s="1"/>
  <c r="G253" i="1"/>
  <c r="G236" i="1"/>
  <c r="O236" i="1" s="1"/>
  <c r="G201" i="1"/>
  <c r="O201" i="1" s="1"/>
  <c r="G200" i="1"/>
  <c r="G207" i="1"/>
  <c r="O207" i="1" s="1"/>
  <c r="G220" i="1"/>
  <c r="O220" i="1" s="1"/>
  <c r="G203" i="1"/>
  <c r="O203" i="1" s="1"/>
  <c r="G225" i="1"/>
  <c r="O225" i="1" s="1"/>
  <c r="G226" i="1"/>
  <c r="O226" i="1" s="1"/>
  <c r="G235" i="1"/>
  <c r="O235" i="1" s="1"/>
  <c r="J241" i="1"/>
  <c r="O241" i="1" s="1"/>
  <c r="G239" i="1"/>
  <c r="O239" i="1" s="1"/>
  <c r="G224" i="1"/>
  <c r="O224" i="1" s="1"/>
  <c r="G221" i="1"/>
  <c r="O221" i="1" s="1"/>
  <c r="G223" i="1"/>
  <c r="O223" i="1" s="1"/>
  <c r="G227" i="1"/>
  <c r="O227" i="1" s="1"/>
  <c r="O222" i="1"/>
  <c r="N22" i="1"/>
  <c r="J22" i="1"/>
  <c r="N92" i="1"/>
  <c r="N89" i="1"/>
  <c r="N88" i="1"/>
  <c r="N118" i="1"/>
  <c r="N117" i="1"/>
  <c r="N19" i="1"/>
  <c r="N108" i="1"/>
  <c r="J108" i="1"/>
  <c r="N107" i="1"/>
  <c r="J107" i="1"/>
  <c r="N102" i="1"/>
  <c r="J102" i="1"/>
  <c r="N101" i="1"/>
  <c r="J101" i="1"/>
  <c r="N100" i="1"/>
  <c r="N16" i="1"/>
  <c r="J16" i="1"/>
  <c r="N81" i="1"/>
  <c r="N40" i="1"/>
  <c r="N21" i="1"/>
  <c r="J21" i="1"/>
  <c r="N87" i="1"/>
  <c r="J87" i="1"/>
  <c r="J25" i="1"/>
  <c r="N18" i="1"/>
  <c r="N34" i="1"/>
  <c r="N14" i="1"/>
  <c r="J64" i="1"/>
  <c r="N86" i="1"/>
  <c r="J86" i="1"/>
  <c r="N73" i="1"/>
  <c r="N85" i="1"/>
  <c r="N84" i="1"/>
  <c r="N83" i="1"/>
  <c r="N82" i="1"/>
  <c r="N80" i="1"/>
  <c r="N109" i="1"/>
  <c r="J109" i="1"/>
  <c r="N105" i="1"/>
  <c r="J105" i="1"/>
  <c r="N103" i="1"/>
  <c r="J103" i="1"/>
  <c r="N130" i="1"/>
  <c r="N176" i="1"/>
  <c r="N175" i="1"/>
  <c r="N128" i="1"/>
  <c r="N171" i="1"/>
  <c r="N170" i="1"/>
  <c r="N167" i="1"/>
  <c r="N166" i="1"/>
  <c r="N173" i="1"/>
  <c r="N165" i="1"/>
  <c r="N164" i="1"/>
  <c r="N163" i="1"/>
  <c r="N162" i="1"/>
  <c r="N161" i="1"/>
  <c r="N160" i="1"/>
  <c r="N159" i="1"/>
  <c r="N136" i="1"/>
  <c r="N156" i="1"/>
  <c r="N155" i="1"/>
  <c r="N154" i="1"/>
  <c r="N152" i="1"/>
  <c r="N151" i="1"/>
  <c r="N150" i="1"/>
  <c r="N148" i="1"/>
  <c r="N146" i="1"/>
  <c r="N145" i="1"/>
  <c r="N177" i="1"/>
  <c r="J177" i="1"/>
  <c r="N143" i="1"/>
  <c r="N142" i="1"/>
  <c r="N140" i="1"/>
  <c r="N139" i="1"/>
  <c r="N138" i="1"/>
  <c r="N197" i="1"/>
  <c r="J253" i="1"/>
  <c r="O200" i="1" l="1"/>
  <c r="G199" i="1"/>
  <c r="O253" i="1"/>
  <c r="J199" i="1"/>
  <c r="O199" i="1" l="1"/>
  <c r="G242" i="1"/>
  <c r="O130" i="1"/>
  <c r="O176" i="1"/>
  <c r="O175" i="1"/>
  <c r="O128" i="1"/>
  <c r="O170" i="1"/>
  <c r="O167" i="1"/>
  <c r="O166" i="1"/>
  <c r="O173" i="1"/>
  <c r="O164" i="1"/>
  <c r="O163" i="1"/>
  <c r="O162" i="1"/>
  <c r="O161" i="1"/>
  <c r="O160" i="1"/>
  <c r="O159" i="1"/>
  <c r="O136" i="1"/>
  <c r="O156" i="1"/>
  <c r="O155" i="1"/>
  <c r="O154" i="1"/>
  <c r="O152" i="1"/>
  <c r="O151" i="1"/>
  <c r="O150" i="1"/>
  <c r="O148" i="1"/>
  <c r="O146" i="1"/>
  <c r="O145" i="1"/>
  <c r="G177" i="1"/>
  <c r="G127" i="1" s="1"/>
  <c r="O143" i="1"/>
  <c r="O142" i="1"/>
  <c r="O140" i="1"/>
  <c r="O139" i="1"/>
  <c r="O138" i="1"/>
  <c r="O103" i="1"/>
  <c r="O105" i="1"/>
  <c r="O109" i="1"/>
  <c r="O80" i="1"/>
  <c r="O70" i="1"/>
  <c r="O82" i="1"/>
  <c r="O83" i="1"/>
  <c r="O84" i="1"/>
  <c r="O85" i="1"/>
  <c r="O73" i="1"/>
  <c r="O86" i="1"/>
  <c r="O64" i="1"/>
  <c r="G13" i="1"/>
  <c r="G14" i="1"/>
  <c r="O14" i="1" s="1"/>
  <c r="G18" i="1"/>
  <c r="O18" i="1" s="1"/>
  <c r="G25" i="1"/>
  <c r="O25" i="1" s="1"/>
  <c r="O87" i="1"/>
  <c r="G21" i="1"/>
  <c r="O21" i="1" s="1"/>
  <c r="O81" i="1"/>
  <c r="G16" i="1"/>
  <c r="O16" i="1" s="1"/>
  <c r="O100" i="1"/>
  <c r="O101" i="1"/>
  <c r="O102" i="1"/>
  <c r="O107" i="1"/>
  <c r="O108" i="1"/>
  <c r="G19" i="1"/>
  <c r="O19" i="1" s="1"/>
  <c r="O117" i="1"/>
  <c r="O118" i="1"/>
  <c r="O88" i="1"/>
  <c r="O89" i="1"/>
  <c r="O92" i="1"/>
  <c r="G22" i="1"/>
  <c r="O22" i="1" s="1"/>
  <c r="O69" i="1"/>
  <c r="G11" i="1" l="1"/>
  <c r="O252" i="1"/>
  <c r="O177" i="1"/>
  <c r="H127" i="1"/>
  <c r="I127" i="1" s="1"/>
  <c r="J127" i="1" s="1"/>
  <c r="K127" i="1" s="1"/>
  <c r="L127" i="1" s="1"/>
  <c r="M127" i="1" s="1"/>
  <c r="N127" i="1" s="1"/>
  <c r="O127" i="1" s="1"/>
  <c r="O196" i="1"/>
  <c r="O197" i="1"/>
  <c r="O13" i="1"/>
  <c r="O242" i="1" l="1"/>
  <c r="G10" i="1"/>
  <c r="J153" i="1"/>
  <c r="O153" i="1" s="1"/>
  <c r="J171" i="1"/>
  <c r="O171" i="1" s="1"/>
  <c r="J174" i="1"/>
  <c r="O174" i="1" s="1"/>
  <c r="J165" i="1"/>
  <c r="O165" i="1" s="1"/>
  <c r="J35" i="1" l="1"/>
  <c r="O35" i="1" s="1"/>
  <c r="O59" i="1"/>
  <c r="J44" i="1"/>
  <c r="O44" i="1" s="1"/>
  <c r="J34" i="1"/>
  <c r="O34" i="1" s="1"/>
  <c r="O56" i="1"/>
  <c r="J43" i="1"/>
  <c r="O43" i="1" s="1"/>
  <c r="O57" i="1"/>
  <c r="O55" i="1"/>
  <c r="O49" i="1"/>
  <c r="O42" i="1"/>
  <c r="O45" i="1"/>
  <c r="O53" i="1"/>
  <c r="O48" i="1"/>
  <c r="J40" i="1"/>
  <c r="O40" i="1" s="1"/>
  <c r="O47" i="1"/>
  <c r="J51" i="1"/>
  <c r="O51" i="1" s="1"/>
  <c r="O52" i="1"/>
  <c r="O46" i="1"/>
  <c r="O50" i="1" l="1"/>
  <c r="J11" i="1" l="1"/>
  <c r="J10" i="1" s="1"/>
  <c r="O38" i="1"/>
  <c r="O11" i="1" s="1"/>
  <c r="O10" i="1" s="1"/>
</calcChain>
</file>

<file path=xl/sharedStrings.xml><?xml version="1.0" encoding="utf-8"?>
<sst xmlns="http://schemas.openxmlformats.org/spreadsheetml/2006/main" count="1344" uniqueCount="478">
  <si>
    <t>"Հաստատում եմ"</t>
  </si>
  <si>
    <t>ստորագրությունը</t>
  </si>
  <si>
    <t>ԳՆՈՒՄՆԵՐԻ ՊԼԱՆԻ</t>
  </si>
  <si>
    <t>Միջանցիկ կոդը ՝ ըստ CPV դասակարգման</t>
  </si>
  <si>
    <t>Գնման առարկաի բնութագիրը</t>
  </si>
  <si>
    <t>ԳՀ</t>
  </si>
  <si>
    <t>կգ</t>
  </si>
  <si>
    <t>լիտր</t>
  </si>
  <si>
    <t>Գնման ձև</t>
  </si>
  <si>
    <t>Չափման միավոր</t>
  </si>
  <si>
    <t>Միավորի գին /դրամ/</t>
  </si>
  <si>
    <t>Քանակ</t>
  </si>
  <si>
    <t>Ընդամենը ծախսեր /դրամ/</t>
  </si>
  <si>
    <t>հատ</t>
  </si>
  <si>
    <t>ԱՊՐԱՆՔՆԵՐ</t>
  </si>
  <si>
    <t>Պայմանագրային միավորի գին</t>
  </si>
  <si>
    <t>Պայմանագրային քանակ</t>
  </si>
  <si>
    <t>Պայմանագրային  գումար</t>
  </si>
  <si>
    <t>Մատակարար</t>
  </si>
  <si>
    <t>Պայմանագրի ծածկագիր</t>
  </si>
  <si>
    <t>Պայմանագրի կնքման ամսաթիվ</t>
  </si>
  <si>
    <t>Ազատ քանակ</t>
  </si>
  <si>
    <t>Ազատ գումար</t>
  </si>
  <si>
    <t>Ալյուր բարձր կարգի</t>
  </si>
  <si>
    <t>Ա․ Ստեփանյանը</t>
  </si>
  <si>
    <t>ՊԱՏՎԻՐԱՏՈՒ՝  «ՀԱՅԱՍՏԱՆԻ ԱԶԳԱՅԻՆ ԱՐԽԻՎ» ՊՈԱԿ</t>
  </si>
  <si>
    <t>ՏՆՏԵՍԱԿԱՆ ԱՊՐԱՆՔՆԵՐ</t>
  </si>
  <si>
    <t>39224340</t>
  </si>
  <si>
    <t>44163330</t>
  </si>
  <si>
    <t>Ճկուն խողովակ 60 սմ</t>
  </si>
  <si>
    <t>44163172</t>
  </si>
  <si>
    <t>Ռետինե խողովակ 3/4</t>
  </si>
  <si>
    <t>31681100</t>
  </si>
  <si>
    <t>Վինտիլյատոր</t>
  </si>
  <si>
    <t>44411110</t>
  </si>
  <si>
    <t>Ջրի ծորակ 1 տեղանոց պատի</t>
  </si>
  <si>
    <t>39831000</t>
  </si>
  <si>
    <t>Ապակի լվանալու միջոց (հեղուկ վիճակում) 0.5 լիտր</t>
  </si>
  <si>
    <t>39291000</t>
  </si>
  <si>
    <t>Լվացքի փոշի 400գ</t>
  </si>
  <si>
    <t>39831241</t>
  </si>
  <si>
    <t>Օճառ ձեռքի 90գ</t>
  </si>
  <si>
    <t>39831240</t>
  </si>
  <si>
    <t>Մաքրող ախտահանող փոշի 400գ</t>
  </si>
  <si>
    <t>Ամանի հեղուկ 0.5լ</t>
  </si>
  <si>
    <t>39831245</t>
  </si>
  <si>
    <t xml:space="preserve">Հեղուկ օճառ </t>
  </si>
  <si>
    <t>Աղբարկղ պլաստմասի</t>
  </si>
  <si>
    <t>39831246</t>
  </si>
  <si>
    <t>33761000</t>
  </si>
  <si>
    <t>Զուգարանի թուղթ65 մ</t>
  </si>
  <si>
    <t>31521300</t>
  </si>
  <si>
    <t>Էլ.լամպ 100վտ</t>
  </si>
  <si>
    <t>18424000</t>
  </si>
  <si>
    <t>Ձեռնոց ռետինե (5 մատով)</t>
  </si>
  <si>
    <t>Ձեռնոց տեխնիկական (բանվորական)</t>
  </si>
  <si>
    <t>31224810</t>
  </si>
  <si>
    <t>Երկարացման լար (եռաբախշիչ) 3 տեղանոց 5 մետր</t>
  </si>
  <si>
    <t>31224811</t>
  </si>
  <si>
    <t>Երկարացման լար (եռաբախշիչ) 4 տեղանոց 3 մետր</t>
  </si>
  <si>
    <t>19720000</t>
  </si>
  <si>
    <t>30192230</t>
  </si>
  <si>
    <t>Սկոչ մեծ 50 միկրոն 48 մմ</t>
  </si>
  <si>
    <t>30192231</t>
  </si>
  <si>
    <t>Սկոչ նեղ 50 միկրոն 12 մմ</t>
  </si>
  <si>
    <t>39831242</t>
  </si>
  <si>
    <t>Սեղանի անձեռնոցիկ տուփով</t>
  </si>
  <si>
    <t>39224330</t>
  </si>
  <si>
    <t>Դույլ պլաստմասայից 10լ</t>
  </si>
  <si>
    <t>31651300</t>
  </si>
  <si>
    <t xml:space="preserve">Մեկուսիչ ժապավեն (իզոլենտ) </t>
  </si>
  <si>
    <t>24911200</t>
  </si>
  <si>
    <t>Սոսինձ ՊՎԱ 1կգ</t>
  </si>
  <si>
    <t>Սոսինձ ՊՎԱ 12կգ տարայով</t>
  </si>
  <si>
    <t>35821400</t>
  </si>
  <si>
    <t>ՀՀ դրոշ (75x150)</t>
  </si>
  <si>
    <t>44423200</t>
  </si>
  <si>
    <t>Սանդուխք (աստիճան) 150 սմ</t>
  </si>
  <si>
    <t>31531300</t>
  </si>
  <si>
    <t>31612200</t>
  </si>
  <si>
    <t>Մեկնարկիչ 110-127 վոլտ</t>
  </si>
  <si>
    <t>Մեկնարկիչ 220-230 վոլտ</t>
  </si>
  <si>
    <t>31531600</t>
  </si>
  <si>
    <t>31531500</t>
  </si>
  <si>
    <t>39831247</t>
  </si>
  <si>
    <t>Զուգարանի ախտահանիչ</t>
  </si>
  <si>
    <t>Թղթե սկոչ նեղ</t>
  </si>
  <si>
    <t>31686000</t>
  </si>
  <si>
    <t>Խրոց (վիլկա)</t>
  </si>
  <si>
    <t>31211400</t>
  </si>
  <si>
    <t>Անջատիչ դրսի</t>
  </si>
  <si>
    <t>31321260</t>
  </si>
  <si>
    <t>Էլեկտրական լար պղնձյա 2x2.5</t>
  </si>
  <si>
    <t>44111413</t>
  </si>
  <si>
    <t>44112320</t>
  </si>
  <si>
    <t>Սայլակ շինարարական</t>
  </si>
  <si>
    <t>44112321</t>
  </si>
  <si>
    <t>Սայլակ քառանիվ</t>
  </si>
  <si>
    <t>4411000</t>
  </si>
  <si>
    <t>Ծորակի պտուտակ</t>
  </si>
  <si>
    <t>44411000</t>
  </si>
  <si>
    <t>Ծորակի միջուկ</t>
  </si>
  <si>
    <t>Միջուկ մղլակի</t>
  </si>
  <si>
    <t>44511120</t>
  </si>
  <si>
    <t>24321390</t>
  </si>
  <si>
    <t>42651100</t>
  </si>
  <si>
    <t>44521190</t>
  </si>
  <si>
    <t>44511330</t>
  </si>
  <si>
    <t>Պտուտակահանների հավաքածու (ատվյորտկա)</t>
  </si>
  <si>
    <t>31531100</t>
  </si>
  <si>
    <t>Էլեկտրական լամպ ԼԵԴ 15 վտ.</t>
  </si>
  <si>
    <t>3981283</t>
  </si>
  <si>
    <t>Հատակ լվանալու շոր</t>
  </si>
  <si>
    <t>39831281</t>
  </si>
  <si>
    <t xml:space="preserve">Ապակի մաքրելու շոր </t>
  </si>
  <si>
    <t>39835000</t>
  </si>
  <si>
    <t>Հատակ լվանալու փայտ (շվաբռա)</t>
  </si>
  <si>
    <t>44511170</t>
  </si>
  <si>
    <t>Փոցխ պոչով</t>
  </si>
  <si>
    <t>Էլեկտրական շաղափ միջին չափսի</t>
  </si>
  <si>
    <t>կապոց</t>
  </si>
  <si>
    <t>մետր</t>
  </si>
  <si>
    <t>դրամ</t>
  </si>
  <si>
    <t>տուփ</t>
  </si>
  <si>
    <t>զույգ</t>
  </si>
  <si>
    <t xml:space="preserve">ԳՐԵՆԱԿԱՆ ՊԻՏՈՒՅՔՆԵՐ </t>
  </si>
  <si>
    <t>Թուղթ Ա4 ֆորմատ</t>
  </si>
  <si>
    <t>Ամրակներ (սկրեպ) մետաղյա</t>
  </si>
  <si>
    <t>Ջնջիչ (շտրիխ)</t>
  </si>
  <si>
    <t>Ֆայլ</t>
  </si>
  <si>
    <t>Կնիքի բարձիկ</t>
  </si>
  <si>
    <t>Կնիքի թանաք կապույտ 25մլ</t>
  </si>
  <si>
    <t>Կարիչ</t>
  </si>
  <si>
    <t>Մատիտ սև գույնի</t>
  </si>
  <si>
    <t>Ռետին Էլաստիկ</t>
  </si>
  <si>
    <t>Գրիչ կապույտ գնդիկավոր</t>
  </si>
  <si>
    <t>Գրիչ կարմիր գնդիկավոր</t>
  </si>
  <si>
    <t>Գրիչ սև գնդիկավոր</t>
  </si>
  <si>
    <t>Սոսնձվող նյութեր (չոր սոսինձ) մեծ</t>
  </si>
  <si>
    <t>Ծրար (21x29.7սմ)</t>
  </si>
  <si>
    <t>Ծրար Ա4 ֆորմատի</t>
  </si>
  <si>
    <t xml:space="preserve">Մատիտի սրիչ </t>
  </si>
  <si>
    <t>Մարկեր սև բարակ</t>
  </si>
  <si>
    <t>Մարկեր սև հաստ</t>
  </si>
  <si>
    <t>Լազերային սկավառակ DVD -R, 16X(Hagh quality), 4.7 GB</t>
  </si>
  <si>
    <t>Ստվարաթուղթ 1800գ/քմ</t>
  </si>
  <si>
    <t>Ստվարաթուղթ խրոմերզաց 400գ/քմ</t>
  </si>
  <si>
    <t>Թուղթ (ֆորզաց)</t>
  </si>
  <si>
    <t>Ալյուր բրինձի</t>
  </si>
  <si>
    <t>Բժշկական թանզիֆ (մարլյա)</t>
  </si>
  <si>
    <t>Կարի թել (բամբակյա) սպիտակ 1000 մետրանոց</t>
  </si>
  <si>
    <t>Վրձին շինարարական</t>
  </si>
  <si>
    <t>Վրձին նկարչական փափուկ մազիկներով (մեծ)</t>
  </si>
  <si>
    <t>ՎԱՌԵԼԻՔ</t>
  </si>
  <si>
    <t>Վառելիք (բենզին ռեգուլյար)</t>
  </si>
  <si>
    <t>Դիզելային վառելիք</t>
  </si>
  <si>
    <t>ԾԱՌԱՅՈՒԹՅՈՒՆՆԵՐ</t>
  </si>
  <si>
    <t>ԱՇԽԱՏԱՆՔՆԵՐ</t>
  </si>
  <si>
    <t>Միջքաղաքային և միջազգային հեռախոսային ծառայություն,</t>
  </si>
  <si>
    <t>ՄԱ</t>
  </si>
  <si>
    <t>Հանրային (քաղաքային հեռախոսային ծառայություն աբոնենտային վարձ)</t>
  </si>
  <si>
    <t>Էլեկտրոնային տեղեկատվական ծառայություն (ինտերնետ)</t>
  </si>
  <si>
    <t>Փոստային ծառայություն</t>
  </si>
  <si>
    <t>Ավտոմեքենաների ապահովագրական ծառայություններ</t>
  </si>
  <si>
    <t>65211100</t>
  </si>
  <si>
    <t>Գազի բաշխում (գազամատակարարման համակարգի սպասարկում)</t>
  </si>
  <si>
    <t>65111100</t>
  </si>
  <si>
    <t>Ջրի բաշխում</t>
  </si>
  <si>
    <t>Տեղեկատվական համակարգ (mulbrry)</t>
  </si>
  <si>
    <t>Ավտոտրանսպորտային ծառայություն (բեռնափոխադրում)</t>
  </si>
  <si>
    <t>Գազասպառման համակարգի սպասարկում</t>
  </si>
  <si>
    <t>Համակարգչային սարքերի պահպանման և վերանորոգման ծառայություններ (քարթրիջների լիցքավորում և վերանորոգում)</t>
  </si>
  <si>
    <t>Տրանսպորտային միջոցի վերանորորոգում և սպասարկում</t>
  </si>
  <si>
    <t>Ոստիկանության ծառայություններ շենք. Շին. պահպանություն՝ Չարենցավանի ներկ.</t>
  </si>
  <si>
    <t>Ոստիկանության ծառայություններ շենք. Շին. պահպանություն՝ Արմավիրի մ/ճ</t>
  </si>
  <si>
    <t>72211100</t>
  </si>
  <si>
    <t>ՀԾ հանակարգի սպասարկում</t>
  </si>
  <si>
    <t>Կաթսայատան աշխատակիցների արտոնագրերի տրամադրման ծառայություն</t>
  </si>
  <si>
    <t>Գնումների հետ կապված խորհրդատվական ծառայություններ</t>
  </si>
  <si>
    <t>Տպագրական և առաքման ծառայություններ (ցուցահանդեսների նյութեր)</t>
  </si>
  <si>
    <t xml:space="preserve">Աղբահանության ծառայություն </t>
  </si>
  <si>
    <t>09139200</t>
  </si>
  <si>
    <t>09134220</t>
  </si>
  <si>
    <t>Թուղթ նշումների կպչուն</t>
  </si>
  <si>
    <t>Ստվարաթուղթ 800գ/քմ</t>
  </si>
  <si>
    <t>Ջնջիչ (շտրիխ) գրիչ</t>
  </si>
  <si>
    <t>Կարիչի մետաղալար կապեր 24/16</t>
  </si>
  <si>
    <t>Թղթապանակ արագակար թղթյա կապովի</t>
  </si>
  <si>
    <t>Դանակ գրասենյակային</t>
  </si>
  <si>
    <t>Մատի խոնավեցնող բարձիկ</t>
  </si>
  <si>
    <t>Աղբի տոպրակներ (պոլիէթիլենային) 30 լիտրանոց 20 հատ փաթեթով</t>
  </si>
  <si>
    <t>Ցախավել</t>
  </si>
  <si>
    <t>Լեդ լուսատու առաստաղին ձգվող 30x30</t>
  </si>
  <si>
    <t>Լեդ լուսատու առաստաղին ձգվող միջին 60x60</t>
  </si>
  <si>
    <t>Էլեկտրական լար պղնձյա 2x1.5</t>
  </si>
  <si>
    <t>Տեսահսկման համակարգի սպասարկում</t>
  </si>
  <si>
    <t>90911170</t>
  </si>
  <si>
    <t>Ծխատար խողովակների մաքրման ծառայություն</t>
  </si>
  <si>
    <t>Հոսանքի ավտոմատ եռաֆազ 60-63 ամպեր</t>
  </si>
  <si>
    <t>Հոսանքի ավտոմատ եռաֆազ 100 ամպեր</t>
  </si>
  <si>
    <t>Հոսանքի ավտոմատի տուփ 10 տեղանոց պատի միջի</t>
  </si>
  <si>
    <t>Փչովի սոսինձ սառեցվող (փսիկ)</t>
  </si>
  <si>
    <t>30192200</t>
  </si>
  <si>
    <t>30141200</t>
  </si>
  <si>
    <t>Հաշվիչ մեծ</t>
  </si>
  <si>
    <t>Լուսարձակ/պռաժեկտոր,լեդ,դրսի,30Վտ սպիտակ</t>
  </si>
  <si>
    <t>Լուսարձակ/պռաժեկտոր,լեդ,դրսի,50Վտ սպիտակ</t>
  </si>
  <si>
    <t>Լուսարձակ/պռաժեկտոր,լեդ,դրսի,100Վտ սպիտակ</t>
  </si>
  <si>
    <t>Գոգավոր թիակ պլաստմասե/սավոկ/ միջին չափի</t>
  </si>
  <si>
    <t>42131220</t>
  </si>
  <si>
    <t>Եվրոդռների փականներ,միջին չափ</t>
  </si>
  <si>
    <t>24911500</t>
  </si>
  <si>
    <t>Տպագրական աշխատանքներ (թղթապանակներ)</t>
  </si>
  <si>
    <t>Չափիչ մետր, 10 մետրանոց</t>
  </si>
  <si>
    <t>Կնիքների և դրոշմանիշների պատրաստման ծառայություն</t>
  </si>
  <si>
    <t>48441700</t>
  </si>
  <si>
    <t>Լամպ ցերեկային 120սմ, սպիտակ</t>
  </si>
  <si>
    <t>Լամպ ցերեկային 60սմ, սպիտակ</t>
  </si>
  <si>
    <t>Վարդակ պատի միջի</t>
  </si>
  <si>
    <t>Վարդակ դրսի</t>
  </si>
  <si>
    <t>Կրիչներ (ֆլեշկա) 413-32 GB</t>
  </si>
  <si>
    <t>Քանոն երկաթյա 30սմ</t>
  </si>
  <si>
    <t>Վերելակների և կաթսայատների տեխնիկական անվտանգության փորձաքննություն</t>
  </si>
  <si>
    <t>24951130</t>
  </si>
  <si>
    <t>Սիլիկոն, անգույն 300-400մգ</t>
  </si>
  <si>
    <t>44411751</t>
  </si>
  <si>
    <t xml:space="preserve">Զուգարանակոնքի բաչոկի մեխանիզմ </t>
  </si>
  <si>
    <t>03111161</t>
  </si>
  <si>
    <t>Գազոնի սերմ</t>
  </si>
  <si>
    <t>գրամ</t>
  </si>
  <si>
    <t>Խոտի թույն</t>
  </si>
  <si>
    <t>Ծառի թույն</t>
  </si>
  <si>
    <t>35111130</t>
  </si>
  <si>
    <t>Կրակմարիչ փոշային ՕՊ 5</t>
  </si>
  <si>
    <t>Կրակմարիչ փոշային ՕՊ 3</t>
  </si>
  <si>
    <t>30197323</t>
  </si>
  <si>
    <t>Մետաղական մեծ կարիչ, 150-200 ավել թերթի համար</t>
  </si>
  <si>
    <t>Հյուրանոցային ծառայություններ</t>
  </si>
  <si>
    <t>33691147</t>
  </si>
  <si>
    <t>Ներքին իրավական ակտերի գրանցամատյան</t>
  </si>
  <si>
    <t>Անցաքարտ</t>
  </si>
  <si>
    <t>«ՍԻԼ ԻՆՇՈՒՐԱՆՍ» ԱՓԲԸ</t>
  </si>
  <si>
    <t>«ԱԱ-ՄԱԾՁԲ-24/01»</t>
  </si>
  <si>
    <t>03.01.2024թ</t>
  </si>
  <si>
    <t>«ՔԻՍԹՈՈՒՆ» ՍՊԸ</t>
  </si>
  <si>
    <t>15.01.2024թ,</t>
  </si>
  <si>
    <t>«ԿՈՎՍԱԿԱՆ» ՍՊԸ</t>
  </si>
  <si>
    <t>18.01.2024թ.</t>
  </si>
  <si>
    <t>Վարդգես Գասպարյան ԱՁ</t>
  </si>
  <si>
    <t>«ԱԱ-ՄԱԱՊՁԲ-24/05-3»</t>
  </si>
  <si>
    <t>«ԱԱ-ՄԱԱՊՁԲ-24/05-2»</t>
  </si>
  <si>
    <t>Անի Մանուկյան ԱՁ</t>
  </si>
  <si>
    <t>Ախտահանիչ նյութ ժավել</t>
  </si>
  <si>
    <t xml:space="preserve"> «ԱԱ-ՄԱԱՊՁԲ-24/06»</t>
  </si>
  <si>
    <t>Հմայակ Մկրտչյան ԱՁ</t>
  </si>
  <si>
    <t>26.01.2024</t>
  </si>
  <si>
    <t> Կանոնավոր օդային փոխադրման ծառայություններ </t>
  </si>
  <si>
    <t>55320000</t>
  </si>
  <si>
    <t>Սննդի (Ֆուրշետի) հյուրասիրության կազմակերպման ծառայություններ</t>
  </si>
  <si>
    <t>30237411</t>
  </si>
  <si>
    <t>Համակարգչային ստեղնաշարեր</t>
  </si>
  <si>
    <t>30237460</t>
  </si>
  <si>
    <t>Ստվարաթուղթ խրոմերզաց 230գ/քմ</t>
  </si>
  <si>
    <t>72211152</t>
  </si>
  <si>
    <t>Մշտական և ժամանակովոր ցուցադրությունների թվային կրկնօրինակի ստեղծման ծառայություններ</t>
  </si>
  <si>
    <t>Էլեկտրական լամպ ԼԵԴ, 9-10 վտ.</t>
  </si>
  <si>
    <t>ամիս</t>
  </si>
  <si>
    <t>Նոթատետր գրասենյակային կանաչ</t>
  </si>
  <si>
    <r>
      <t>«ԱԱ-</t>
    </r>
    <r>
      <rPr>
        <i/>
        <sz val="10"/>
        <rFont val="GHEA Grapalat"/>
        <family val="3"/>
      </rPr>
      <t>ՄԱԾՁԲ</t>
    </r>
    <r>
      <rPr>
        <i/>
        <sz val="9"/>
        <rFont val="GHEA Grapalat"/>
        <family val="3"/>
      </rPr>
      <t xml:space="preserve"> -23/04» </t>
    </r>
  </si>
  <si>
    <r>
      <t>«ԱԱ-ՄԱԱՇՁԲ-24/04»</t>
    </r>
    <r>
      <rPr>
        <i/>
        <sz val="9"/>
        <rFont val="GHEA Grapalat"/>
        <family val="3"/>
      </rPr>
      <t xml:space="preserve"> </t>
    </r>
  </si>
  <si>
    <t>07․02.2024</t>
  </si>
  <si>
    <t>«Լուսաբաց Հրատարակչություն» ՍՊԸ</t>
  </si>
  <si>
    <t>«ԱԱ-ՄԱԱՊՁԲ-24/07-1»</t>
  </si>
  <si>
    <t>«Մեծ Ծիածան» ՍՊԸ</t>
  </si>
  <si>
    <t>«ԱԱ-ՄԱԱՊՁԲ-24/11»</t>
  </si>
  <si>
    <t>04․03.2024</t>
  </si>
  <si>
    <t>«Յասոն» ՍՊԸ</t>
  </si>
  <si>
    <t>«Տրանզիտ Պրո» ՍՊԸ</t>
  </si>
  <si>
    <t>«ԱԱ-ԳՀԱՊՁԲ-24/18-4»</t>
  </si>
  <si>
    <t>08.04.2024</t>
  </si>
  <si>
    <t>«Գինկ» ՍՊԸ</t>
  </si>
  <si>
    <t>«ԱԱ-ԳՀԱՊՁԲ-24/18-1»</t>
  </si>
  <si>
    <t>29․03.2024</t>
  </si>
  <si>
    <t>«ԱԱ-ԳՀԱՊՁԲ-24/18-3»</t>
  </si>
  <si>
    <t>«ՍԴԴ ԳՐՈՒՊ» ՍՊԸ</t>
  </si>
  <si>
    <t>«ԱԱ-ԳՀԱՊՁԲ-24/18-2»</t>
  </si>
  <si>
    <t>«ԱԱ-ՄԱԱՇՁԲ-24/20»</t>
  </si>
  <si>
    <t>12․03.2024</t>
  </si>
  <si>
    <t>«ԱԱ-ԳՀԱՇՁԲ-24/38»</t>
  </si>
  <si>
    <t>19․03.2024</t>
  </si>
  <si>
    <t>«Բլիզարդ» ՍՊԸ</t>
  </si>
  <si>
    <t xml:space="preserve">«ԱԱ-ՄԱԾՁԲ-24/24»  </t>
  </si>
  <si>
    <t>«Վի Իքս Սոֆթ»</t>
  </si>
  <si>
    <t>13.03.2024</t>
  </si>
  <si>
    <t>«ԱԱ-ՄԱԱՊՁԲ-24/25»</t>
  </si>
  <si>
    <t>Արմեն Զաքարյան ԱՁ</t>
  </si>
  <si>
    <t>«ԱԱ-ՄԱԾՁԲ-24/29»</t>
  </si>
  <si>
    <t>«Աստորիա Ինվեստ»  ՓԲԸ</t>
  </si>
  <si>
    <t>21.03.2024</t>
  </si>
  <si>
    <t>29.04.2024</t>
  </si>
  <si>
    <t>«Հաշ Էմ Սերվիս» ՍՊԸ</t>
  </si>
  <si>
    <t>17.04.2024</t>
  </si>
  <si>
    <t xml:space="preserve"> / ԱԱ-ՄԱԱՊՁԲ-24/33 /B4199701746</t>
  </si>
  <si>
    <t>«Բուն Արքիտեքտս» ՍՊԸ</t>
  </si>
  <si>
    <t>«ԱԱ-ՄԱԾՁԲ-24/34»</t>
  </si>
  <si>
    <t>08.05.2024</t>
  </si>
  <si>
    <t>ԱՁ Արմեն Զաքարյան</t>
  </si>
  <si>
    <t>«ԱԱ-ՄԱԱՊՁԲ-24/35» /B5850099381</t>
  </si>
  <si>
    <t>«Մեծ ծիածան» ՍՊԸ</t>
  </si>
  <si>
    <t>«ԱԱ-ՄԱԱՊՁԲ-24/35» /A3395838748</t>
  </si>
  <si>
    <t>«Արսսուս Գրուպ» ՍՊԸ</t>
  </si>
  <si>
    <t>30.04.2024</t>
  </si>
  <si>
    <t>«ԱԱ-ՄԱԱՊՁԲ-24/35» /A6741138942</t>
  </si>
  <si>
    <t>«Տոտալ Գրուպ» ՍՊԸ</t>
  </si>
  <si>
    <t>«ԱԱ-ՄԱԱՊՁԲ-24/35»  /A2301375664</t>
  </si>
  <si>
    <t>«ԱԱ-ՄԱԾՁԲ-24/36»</t>
  </si>
  <si>
    <t>«Հրազդան վերելակ» ՍՊԸ</t>
  </si>
  <si>
    <t>01.05.2024</t>
  </si>
  <si>
    <t>«ԱԱ-ԳՀԱՊՁԲ-24/39»</t>
  </si>
  <si>
    <t>«ԱԱ-ՄԱԱՊՁԲ-24/40»/ A4588509915</t>
  </si>
  <si>
    <t>«Շոկո» ՍՊԸ</t>
  </si>
  <si>
    <t>14.05.2024</t>
  </si>
  <si>
    <t>«ԱԱ-ՄԱԾՁԲ-24/43»</t>
  </si>
  <si>
    <t>31.05.2024</t>
  </si>
  <si>
    <t>06.02.2024</t>
  </si>
  <si>
    <t> Կռունկի վարձակալության ծառայություններ</t>
  </si>
  <si>
    <t>Հովացման համակարգի ախտորոշման ծառայություններ</t>
  </si>
  <si>
    <t>31531680</t>
  </si>
  <si>
    <t>Պատրոն պատի քառակուսի 25*85</t>
  </si>
  <si>
    <t>39241130</t>
  </si>
  <si>
    <t>Դանակ Պաստառի Զ 23-305</t>
  </si>
  <si>
    <t>«ՎԻ ԷԼ ՎԻ ՍԵՆԹՐ» ՍՊԸ</t>
  </si>
  <si>
    <t>13.06.2024</t>
  </si>
  <si>
    <t>17.06.2024</t>
  </si>
  <si>
    <t xml:space="preserve">«ԱԱ-ՄԱԾՁԲ-24/46»  </t>
  </si>
  <si>
    <t>«ԱԱ-ՄԱԱՊՁԲ-24/47» / A 9283176765</t>
  </si>
  <si>
    <t>01.07.2024</t>
  </si>
  <si>
    <t>«ԱԱ-ՄԱԾՁԲ-24/48»</t>
  </si>
  <si>
    <t>«Թերմոկոն» ՍՊԸ</t>
  </si>
  <si>
    <t>04.07.2024</t>
  </si>
  <si>
    <t>«ԱԱ-ՄԱԾՁԲ-24/54»</t>
  </si>
  <si>
    <t>23.07.2024</t>
  </si>
  <si>
    <t>«ԱԱ-ՄԱԾՁԲ-24/52»</t>
  </si>
  <si>
    <t>24.07.2024</t>
  </si>
  <si>
    <t>«Հայր և Որդի Գոգինյաններ» ՍՊԸ</t>
  </si>
  <si>
    <t>«ԱԱ-ՄԱԱՊՁԲ-24/53»</t>
  </si>
  <si>
    <t>29.07.2024</t>
  </si>
  <si>
    <t>Երկկողմանի սկոտչ</t>
  </si>
  <si>
    <t>Վերմակի ասեղ 15-20սմ</t>
  </si>
  <si>
    <t>45221142</t>
  </si>
  <si>
    <t> Հակահրդեհային համակարգի սպասարկամն ծառայություններ</t>
  </si>
  <si>
    <t>«Մանգտոնի» ՍՊԸ</t>
  </si>
  <si>
    <t>B 6206941068</t>
  </si>
  <si>
    <t>30.09.2024</t>
  </si>
  <si>
    <t>«Հայր և որդի Գոգինյաներ» ՍՊԸ</t>
  </si>
  <si>
    <t>B 2649370876</t>
  </si>
  <si>
    <t>02.10.2024</t>
  </si>
  <si>
    <t>«ԱՍՍՈՒՍ ԳՐՈՒՊ» ՍՊԸ</t>
  </si>
  <si>
    <t>A 6989958799</t>
  </si>
  <si>
    <t>01.10.2024</t>
  </si>
  <si>
    <t>«Ին-ՎԻ» ՍՊԸ</t>
  </si>
  <si>
    <t>A 7305486793</t>
  </si>
  <si>
    <t>«Քնքուշ» ՍՊԸ</t>
  </si>
  <si>
    <t>A 7399790531</t>
  </si>
  <si>
    <t>26.09.2024</t>
  </si>
  <si>
    <t>51111200</t>
  </si>
  <si>
    <t>Գեներատորների վերանորոգման, տեղադրման և պահպանման ծառայություններ</t>
  </si>
  <si>
    <t>42631150</t>
  </si>
  <si>
    <t>Ձեռքի մամլիչ</t>
  </si>
  <si>
    <t>2025 ԹՎԱԿԱՆԻ ԸՆԹԱՑՔՈՒՄ ԳՆՄԱՆ ԵՆԹԱԿԱ ԱՊՐԱՆՔՆԵՐԻ, ԱՇԽԱՏԱՆՔՆԵՐԻ ԵՎ ԾԱՌԱՅՈՒԹՅՈՒՆՆԵՐԻ</t>
  </si>
  <si>
    <t>Աղբարկղ մետաղական դրսի</t>
  </si>
  <si>
    <t>Հոսանքի ավտոմատ  միաֆազ 32 ամպեր</t>
  </si>
  <si>
    <t>Հոսանքի ավտոմատ  միաֆազ 40 ամպեր</t>
  </si>
  <si>
    <t>Եվրոդռների փականներ,ծխնի</t>
  </si>
  <si>
    <t>19431600</t>
  </si>
  <si>
    <t>39241250</t>
  </si>
  <si>
    <t>Այգու ծառերի մկրատ (սեկատր)</t>
  </si>
  <si>
    <t>Կարիչի մետաղալար կապեր Մեծ կարիչի համար</t>
  </si>
  <si>
    <t>Ծրար (11x22սմ)</t>
  </si>
  <si>
    <t>Ծրար (10x7սմ)</t>
  </si>
  <si>
    <t>Թուղթ տերմո Կասսա, 80*80 48 գրամ</t>
  </si>
  <si>
    <t>Սոսինձ Մեթիլ Ցելյուլոզ</t>
  </si>
  <si>
    <t>Մկնիկ</t>
  </si>
  <si>
    <t>31442000</t>
  </si>
  <si>
    <t xml:space="preserve"> մարտկոց, AA տեսակի</t>
  </si>
  <si>
    <t>22451140</t>
  </si>
  <si>
    <t>Ընթացիկ վերանորոգման աշխատանքներ</t>
  </si>
  <si>
    <t>72411300</t>
  </si>
  <si>
    <t>Կայքի մշակման և ներդրման ծառայություններ</t>
  </si>
  <si>
    <t>ՀԲՄ</t>
  </si>
  <si>
    <t>44191700</t>
  </si>
  <si>
    <t>Կարիչ կաբելի ZUBR 31580</t>
  </si>
  <si>
    <t>Ներկանյութ Mikart facade 8լ</t>
  </si>
  <si>
    <t>44511340</t>
  </si>
  <si>
    <t>Պտուտակահան աստղիկ BOLEMA</t>
  </si>
  <si>
    <t>44521230</t>
  </si>
  <si>
    <t>Սկոբա ZUBR 31612-14</t>
  </si>
  <si>
    <t>44831500</t>
  </si>
  <si>
    <t>Լուծիչ պարսկական 646 1լ Hafman</t>
  </si>
  <si>
    <t>31641216</t>
  </si>
  <si>
    <t>Բետոնի պտուտակ 7,5*152</t>
  </si>
  <si>
    <t>Երևանը ժամանակի մեջ։ 1800-1917 թթ․ -վիրտուալ ցուցադրությունների թվային կրկնօրինակի ստեղծման ծառայություններ</t>
  </si>
  <si>
    <t>71351540</t>
  </si>
  <si>
    <t>Շինարարության որակի տեխնիկական հսկողության խորհրդատվական ծառայություն</t>
  </si>
  <si>
    <t>45311151</t>
  </si>
  <si>
    <t>Օդորակիչի տեղափոխման աշխատանքներ</t>
  </si>
  <si>
    <t>Էլեկտրական լար պղնձե երկշերտ 2*1,5</t>
  </si>
  <si>
    <t>98111140</t>
  </si>
  <si>
    <t>հեղինակային հսկողության ծառայություններ</t>
  </si>
  <si>
    <t>Առնետի դեմ թույն</t>
  </si>
  <si>
    <t>Սեյսմիկ փորձաքննության ծառայություններ</t>
  </si>
  <si>
    <t>Ցերեկային լամպի ականջ/պատրոն կոթառ</t>
  </si>
  <si>
    <t>Շինարարության որակի տեխնիկական հսկողության ծառայություն</t>
  </si>
  <si>
    <t>Խողովակ մետաղապլաստե ֆոլգայով 32 չափի /1 դույմ/ </t>
  </si>
  <si>
    <t>44511343</t>
  </si>
  <si>
    <t>32551160</t>
  </si>
  <si>
    <t xml:space="preserve"> հեռախոս անլար</t>
  </si>
  <si>
    <t>Գործվածք կտորներ (լիդերին գործվածքային)</t>
  </si>
  <si>
    <t>30216110</t>
  </si>
  <si>
    <t>Սկաներներ համակարգիչներ</t>
  </si>
  <si>
    <t>50411190</t>
  </si>
  <si>
    <t>Հրդեհաշիջման համակարգի մասնակի նորագման աշխատանքներ</t>
  </si>
  <si>
    <t>22821500</t>
  </si>
  <si>
    <t>Անձնական թերթիկ A3</t>
  </si>
  <si>
    <t>Հարվածային գայլիկոնիչ</t>
  </si>
  <si>
    <t>39711140</t>
  </si>
  <si>
    <t>Սառնարաններ</t>
  </si>
  <si>
    <t>39111180</t>
  </si>
  <si>
    <t>39111140</t>
  </si>
  <si>
    <t xml:space="preserve"> Աթոռներ</t>
  </si>
  <si>
    <t>Աթոռ` գրասենյակային</t>
  </si>
  <si>
    <t>39714200</t>
  </si>
  <si>
    <t xml:space="preserve"> Օդորակիչ</t>
  </si>
  <si>
    <t>Կախիչ թղթի պլաստիկե պատի սև/ սպիտակ F114</t>
  </si>
  <si>
    <t>Կախիչ թղթի պլաստիկե պատի  փակ F070</t>
  </si>
  <si>
    <t>Կախիչ թղթի պլաստիկե  սև/սպիտակ F177</t>
  </si>
  <si>
    <t>Կտոր թղթե,երկշերտ (200 հատ) B7</t>
  </si>
  <si>
    <t xml:space="preserve">Կտոր թղթե,երկշերտ (200 հատ) </t>
  </si>
  <si>
    <t>Ջրի ծորակ թաթիկով/ կամ սենսորային/</t>
  </si>
  <si>
    <t>Ախտահանող հեղուկ` սանհանգույցի համար (խտանյութ)</t>
  </si>
  <si>
    <t>90441100</t>
  </si>
  <si>
    <t xml:space="preserve">կեղտաջրերի հեռացման հորերի մաքրման ծառայություններ </t>
  </si>
  <si>
    <t>45421112</t>
  </si>
  <si>
    <t xml:space="preserve"> դռների տեղադրման աշխատանքներ</t>
  </si>
  <si>
    <t>Կանոնավոր օդային փոխադրման ծառայություններ </t>
  </si>
  <si>
    <t>Յուղաներկ 2,5-3,5կգ գույնը ըստ պատվերի</t>
  </si>
  <si>
    <t>Բանալիների հավաքածու խողովակի/ տրուբնոյ/ 1, 2,3 համար</t>
  </si>
  <si>
    <t xml:space="preserve">Բանալիների հավաքածու </t>
  </si>
  <si>
    <t xml:space="preserve">Թել 1կգ տուկ տնտեսական </t>
  </si>
  <si>
    <t>Կրակմարիչ գազային ՕՈւ 3</t>
  </si>
  <si>
    <r>
      <t>Սպիրտ բժշկական 96</t>
    </r>
    <r>
      <rPr>
        <vertAlign val="superscript"/>
        <sz val="12"/>
        <rFont val="GHEA Grapalat"/>
        <family val="3"/>
      </rPr>
      <t>0</t>
    </r>
  </si>
  <si>
    <t>11.08.2025թ.</t>
  </si>
  <si>
    <t>39151210</t>
  </si>
  <si>
    <t xml:space="preserve"> ճեմասրահի և ընդունարանի կահույք</t>
  </si>
  <si>
    <t>39121200</t>
  </si>
  <si>
    <t>Անվտանգության սենյակի սեղան</t>
  </si>
  <si>
    <t xml:space="preserve">Խոհանոցային կլոր սեղան </t>
  </si>
  <si>
    <t>Ընդունարանաի կահույք</t>
  </si>
  <si>
    <t>39132100</t>
  </si>
  <si>
    <t xml:space="preserve">Պահարան </t>
  </si>
  <si>
    <t>39121500</t>
  </si>
  <si>
    <t xml:space="preserve">Խոհանոցային պահարան </t>
  </si>
  <si>
    <t>39121360</t>
  </si>
  <si>
    <t>Ղեկավարի սեղան</t>
  </si>
  <si>
    <t>Աշխատակիցների սեղան</t>
  </si>
  <si>
    <t>Քննարկումների սեղան</t>
  </si>
  <si>
    <t>39132220</t>
  </si>
  <si>
    <t>Հագուստի մետաղական կախիչ</t>
  </si>
  <si>
    <t>35111290</t>
  </si>
  <si>
    <t xml:space="preserve">Պատերի պաշտպանիչ վահանակ </t>
  </si>
  <si>
    <t>գ/մ</t>
  </si>
  <si>
    <t>39138110</t>
  </si>
  <si>
    <t>Աթոռ գրասենյակային</t>
  </si>
  <si>
    <t>Աթոռ համակարգչային</t>
  </si>
  <si>
    <r>
      <t>«ԱԱ-ՄԱԱՇՁԲ-24/04»</t>
    </r>
    <r>
      <rPr>
        <i/>
        <sz val="9"/>
        <color rgb="FFFF0000"/>
        <rFont val="GHEA Grapalat"/>
        <family val="3"/>
      </rPr>
      <t xml:space="preserve"> </t>
    </r>
  </si>
  <si>
    <t>45261116</t>
  </si>
  <si>
    <t>Տանիքի կառուցապատերի մշակամ աշխատանքներ</t>
  </si>
  <si>
    <t>քմ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</si>
</sst>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sz val="8"/>
      <name val="Calibri"/>
      <family val="2"/>
      <scheme val="minor"/>
    </font>
    <font>
      <i/>
      <sz val="10"/>
      <name val="GHEA Grapalat"/>
      <family val="3"/>
    </font>
    <font>
      <i/>
      <sz val="9"/>
      <name val="GHEA Grapalat"/>
      <family val="3"/>
    </font>
    <font>
      <sz val="10"/>
      <name val="GHEA Grapalat"/>
      <family val="3"/>
      <charset val="204"/>
    </font>
    <font>
      <sz val="11"/>
      <name val="GHEA Grapalat"/>
      <family val="3"/>
      <charset val="204"/>
    </font>
    <font>
      <b/>
      <sz val="10"/>
      <name val="GHEA Grapalat"/>
      <family val="3"/>
      <charset val="204"/>
    </font>
    <font>
      <b/>
      <sz val="11"/>
      <name val="GHEA Grapalat"/>
      <family val="3"/>
      <charset val="204"/>
    </font>
    <font>
      <sz val="11"/>
      <name val="Calibri"/>
      <family val="2"/>
      <charset val="204"/>
    </font>
    <font>
      <sz val="10"/>
      <color rgb="FFFF0000"/>
      <name val="GHEA Grapalat"/>
      <family val="3"/>
      <charset val="204"/>
    </font>
    <font>
      <sz val="11"/>
      <color rgb="FFFF0000"/>
      <name val="GHEA Grapalat"/>
      <family val="3"/>
      <charset val="204"/>
    </font>
    <font>
      <vertAlign val="superscript"/>
      <sz val="12"/>
      <name val="GHEA Grapalat"/>
      <family val="3"/>
    </font>
    <font>
      <sz val="10"/>
      <color rgb="FFFF0000"/>
      <name val="GHEA Grapalat"/>
      <family val="3"/>
    </font>
    <font>
      <i/>
      <sz val="9"/>
      <color rgb="FFFF0000"/>
      <name val="GHEA Grapalat"/>
      <family val="3"/>
    </font>
    <font>
      <sz val="11"/>
      <color rgb="FFFF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</cellStyleXfs>
  <cellXfs count="90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7" fillId="3" borderId="0" xfId="0" applyFont="1" applyFill="1"/>
    <xf numFmtId="0" fontId="6" fillId="0" borderId="0" xfId="0" applyFont="1" applyAlignment="1">
      <alignment vertical="center"/>
    </xf>
    <xf numFmtId="49" fontId="10" fillId="0" borderId="0" xfId="0" applyNumberFormat="1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  <xf numFmtId="0" fontId="8" fillId="0" borderId="3" xfId="2" applyFont="1" applyFill="1" applyBorder="1" applyAlignment="1">
      <alignment vertical="center" wrapText="1"/>
    </xf>
    <xf numFmtId="0" fontId="8" fillId="0" borderId="4" xfId="2" applyFont="1" applyFill="1" applyBorder="1" applyAlignment="1">
      <alignment vertical="center" wrapText="1"/>
    </xf>
    <xf numFmtId="164" fontId="8" fillId="0" borderId="5" xfId="2" applyNumberFormat="1" applyFont="1" applyFill="1" applyBorder="1" applyAlignment="1">
      <alignment vertical="center" wrapText="1"/>
    </xf>
    <xf numFmtId="0" fontId="8" fillId="4" borderId="3" xfId="2" applyFont="1" applyFill="1" applyBorder="1" applyAlignment="1">
      <alignment vertical="center"/>
    </xf>
    <xf numFmtId="0" fontId="8" fillId="4" borderId="4" xfId="2" applyFont="1" applyFill="1" applyBorder="1" applyAlignment="1">
      <alignment vertical="center" wrapText="1"/>
    </xf>
    <xf numFmtId="164" fontId="8" fillId="4" borderId="5" xfId="1" applyFont="1" applyFill="1" applyBorder="1" applyAlignment="1">
      <alignment vertical="center" wrapText="1"/>
    </xf>
    <xf numFmtId="164" fontId="8" fillId="0" borderId="5" xfId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/>
    </xf>
    <xf numFmtId="164" fontId="6" fillId="0" borderId="2" xfId="1" applyFont="1" applyFill="1" applyBorder="1" applyAlignment="1">
      <alignment horizontal="center" vertical="center"/>
    </xf>
    <xf numFmtId="164" fontId="6" fillId="0" borderId="5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2" xfId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horizontal="center" vertical="center"/>
    </xf>
    <xf numFmtId="164" fontId="6" fillId="3" borderId="5" xfId="1" applyFont="1" applyFill="1" applyBorder="1" applyAlignment="1">
      <alignment horizontal="center" vertical="center"/>
    </xf>
    <xf numFmtId="164" fontId="6" fillId="3" borderId="2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/>
    <xf numFmtId="0" fontId="6" fillId="3" borderId="2" xfId="0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164" fontId="6" fillId="3" borderId="6" xfId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4" xfId="1" applyFont="1" applyFill="1" applyBorder="1" applyAlignment="1">
      <alignment horizontal="center" vertical="center"/>
    </xf>
    <xf numFmtId="164" fontId="8" fillId="5" borderId="5" xfId="1" applyFont="1" applyFill="1" applyBorder="1" applyAlignment="1">
      <alignment vertical="center" wrapText="1"/>
    </xf>
    <xf numFmtId="164" fontId="8" fillId="3" borderId="5" xfId="1" applyFont="1" applyFill="1" applyBorder="1" applyAlignment="1">
      <alignment vertical="center" wrapText="1"/>
    </xf>
    <xf numFmtId="0" fontId="7" fillId="3" borderId="0" xfId="0" applyFont="1" applyFill="1" applyAlignment="1">
      <alignment wrapText="1"/>
    </xf>
    <xf numFmtId="0" fontId="8" fillId="5" borderId="3" xfId="2" applyFont="1" applyFill="1" applyBorder="1" applyAlignment="1">
      <alignment vertical="center"/>
    </xf>
    <xf numFmtId="0" fontId="8" fillId="5" borderId="4" xfId="2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164" fontId="8" fillId="5" borderId="5" xfId="2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164" fontId="6" fillId="0" borderId="6" xfId="1" applyFont="1" applyFill="1" applyBorder="1" applyAlignment="1">
      <alignment horizontal="center" vertical="center"/>
    </xf>
    <xf numFmtId="164" fontId="8" fillId="4" borderId="5" xfId="2" applyNumberFormat="1" applyFont="1" applyFill="1" applyBorder="1" applyAlignment="1">
      <alignment vertical="center" wrapText="1"/>
    </xf>
    <xf numFmtId="164" fontId="7" fillId="0" borderId="0" xfId="0" applyNumberFormat="1" applyFont="1"/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6" fillId="4" borderId="4" xfId="1" applyFont="1" applyFill="1" applyBorder="1" applyAlignment="1">
      <alignment horizontal="center" vertical="center"/>
    </xf>
    <xf numFmtId="164" fontId="8" fillId="4" borderId="2" xfId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 wrapText="1"/>
    </xf>
    <xf numFmtId="164" fontId="11" fillId="3" borderId="2" xfId="1" applyFont="1" applyFill="1" applyBorder="1" applyAlignment="1">
      <alignment horizontal="center" vertical="center"/>
    </xf>
    <xf numFmtId="164" fontId="11" fillId="3" borderId="5" xfId="1" applyFont="1" applyFill="1" applyBorder="1" applyAlignment="1">
      <alignment horizontal="center" vertical="center"/>
    </xf>
    <xf numFmtId="164" fontId="11" fillId="3" borderId="2" xfId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/>
    </xf>
    <xf numFmtId="0" fontId="12" fillId="3" borderId="0" xfId="0" applyFont="1" applyFill="1"/>
    <xf numFmtId="0" fontId="11" fillId="3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center" wrapText="1"/>
    </xf>
    <xf numFmtId="2" fontId="9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164" fontId="11" fillId="0" borderId="2" xfId="1" applyFont="1" applyFill="1" applyBorder="1" applyAlignment="1">
      <alignment horizontal="center" vertical="center"/>
    </xf>
    <xf numFmtId="164" fontId="11" fillId="0" borderId="5" xfId="1" applyFont="1" applyFill="1" applyBorder="1" applyAlignment="1">
      <alignment horizontal="center" vertical="center"/>
    </xf>
    <xf numFmtId="164" fontId="11" fillId="0" borderId="2" xfId="1" applyFont="1" applyFill="1" applyBorder="1" applyAlignment="1">
      <alignment horizontal="center" vertical="center" wrapText="1"/>
    </xf>
    <xf numFmtId="0" fontId="12" fillId="0" borderId="0" xfId="0" applyFont="1"/>
    <xf numFmtId="49" fontId="14" fillId="3" borderId="6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164" fontId="14" fillId="3" borderId="6" xfId="1" applyFont="1" applyFill="1" applyBorder="1" applyAlignment="1">
      <alignment horizontal="center" vertical="center"/>
    </xf>
    <xf numFmtId="164" fontId="14" fillId="3" borderId="2" xfId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164" fontId="14" fillId="3" borderId="2" xfId="1" applyFont="1" applyFill="1" applyBorder="1" applyAlignment="1">
      <alignment horizontal="center" vertical="center" wrapText="1"/>
    </xf>
    <xf numFmtId="0" fontId="16" fillId="3" borderId="0" xfId="0" applyFont="1" applyFill="1"/>
  </cellXfs>
  <cellStyles count="3">
    <cellStyle name="Контрольная ячейка" xfId="2" builtinId="23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55"/>
  <sheetViews>
    <sheetView tabSelected="1" zoomScale="80" zoomScaleNormal="80" workbookViewId="0">
      <pane ySplit="9" topLeftCell="A234" activePane="bottomLeft" state="frozen"/>
      <selection activeCell="C1" sqref="C1"/>
      <selection pane="bottomLeft" activeCell="F246" sqref="F246"/>
    </sheetView>
  </sheetViews>
  <sheetFormatPr defaultColWidth="9.140625" defaultRowHeight="16.5" x14ac:dyDescent="0.3"/>
  <cols>
    <col min="1" max="1" width="17.85546875" style="4" bestFit="1" customWidth="1"/>
    <col min="2" max="2" width="46.140625" style="4" customWidth="1"/>
    <col min="3" max="3" width="10.5703125" style="4" bestFit="1" customWidth="1"/>
    <col min="4" max="4" width="9.5703125" style="4" bestFit="1" customWidth="1"/>
    <col min="5" max="5" width="21.140625" style="4" customWidth="1"/>
    <col min="6" max="6" width="17.140625" style="4" customWidth="1"/>
    <col min="7" max="7" width="28.5703125" style="4" customWidth="1"/>
    <col min="8" max="8" width="34.140625" style="4" hidden="1" customWidth="1"/>
    <col min="9" max="9" width="29.42578125" style="4" hidden="1" customWidth="1"/>
    <col min="10" max="10" width="30.140625" style="4" hidden="1" customWidth="1"/>
    <col min="11" max="11" width="26" style="5" hidden="1" customWidth="1"/>
    <col min="12" max="12" width="29.28515625" style="4" hidden="1" customWidth="1"/>
    <col min="13" max="13" width="36.85546875" style="4" hidden="1" customWidth="1"/>
    <col min="14" max="14" width="19.140625" style="4" hidden="1" customWidth="1"/>
    <col min="15" max="15" width="19" style="4" hidden="1" customWidth="1"/>
    <col min="16" max="17" width="9.140625" style="6" customWidth="1"/>
    <col min="18" max="18" width="17.85546875" style="6" customWidth="1"/>
    <col min="19" max="16384" width="9.140625" style="6"/>
  </cols>
  <sheetData>
    <row r="1" spans="1:18" x14ac:dyDescent="0.3">
      <c r="A1" s="1"/>
      <c r="B1" s="2"/>
      <c r="C1" s="1"/>
      <c r="D1" s="3"/>
      <c r="F1" s="72" t="s">
        <v>0</v>
      </c>
      <c r="G1" s="72"/>
    </row>
    <row r="2" spans="1:18" x14ac:dyDescent="0.3">
      <c r="A2" s="1"/>
      <c r="B2" s="2"/>
      <c r="C2" s="1"/>
      <c r="D2" s="3"/>
      <c r="F2" s="72" t="s">
        <v>24</v>
      </c>
      <c r="G2" s="72"/>
    </row>
    <row r="3" spans="1:18" x14ac:dyDescent="0.3">
      <c r="A3" s="1"/>
      <c r="B3" s="2"/>
      <c r="C3" s="1"/>
      <c r="D3" s="3"/>
      <c r="F3" s="72" t="s">
        <v>1</v>
      </c>
      <c r="G3" s="72"/>
    </row>
    <row r="4" spans="1:18" ht="18" customHeight="1" x14ac:dyDescent="0.3">
      <c r="A4" s="1"/>
      <c r="B4" s="2"/>
      <c r="C4" s="7"/>
      <c r="D4" s="3"/>
      <c r="F4" s="72" t="s">
        <v>451</v>
      </c>
      <c r="G4" s="72"/>
    </row>
    <row r="5" spans="1:18" ht="18" customHeight="1" x14ac:dyDescent="0.3">
      <c r="A5" s="1"/>
      <c r="B5" s="2"/>
      <c r="C5" s="7"/>
      <c r="D5" s="3"/>
      <c r="F5" s="1"/>
      <c r="G5" s="1"/>
    </row>
    <row r="6" spans="1:18" x14ac:dyDescent="0.3">
      <c r="A6" s="73" t="s">
        <v>369</v>
      </c>
      <c r="B6" s="73"/>
      <c r="C6" s="73"/>
      <c r="D6" s="73"/>
      <c r="E6" s="73"/>
      <c r="F6" s="73"/>
      <c r="G6" s="73"/>
    </row>
    <row r="7" spans="1:18" x14ac:dyDescent="0.3">
      <c r="A7" s="71" t="s">
        <v>2</v>
      </c>
      <c r="B7" s="71"/>
      <c r="C7" s="71"/>
      <c r="D7" s="71"/>
      <c r="E7" s="71"/>
      <c r="F7" s="71"/>
      <c r="G7" s="71"/>
      <c r="R7" s="8"/>
    </row>
    <row r="8" spans="1:18" x14ac:dyDescent="0.3">
      <c r="A8" s="71" t="s">
        <v>25</v>
      </c>
      <c r="B8" s="71"/>
      <c r="C8" s="71"/>
      <c r="D8" s="71"/>
      <c r="E8" s="71"/>
      <c r="F8" s="71"/>
      <c r="G8" s="71"/>
    </row>
    <row r="9" spans="1:18" s="11" customFormat="1" ht="39.75" customHeight="1" x14ac:dyDescent="0.3">
      <c r="A9" s="9" t="s">
        <v>3</v>
      </c>
      <c r="B9" s="9" t="s">
        <v>4</v>
      </c>
      <c r="C9" s="9" t="s">
        <v>8</v>
      </c>
      <c r="D9" s="9" t="s">
        <v>9</v>
      </c>
      <c r="E9" s="10" t="s">
        <v>10</v>
      </c>
      <c r="F9" s="9" t="s">
        <v>11</v>
      </c>
      <c r="G9" s="9" t="s">
        <v>12</v>
      </c>
      <c r="H9" s="9" t="s">
        <v>15</v>
      </c>
      <c r="I9" s="9" t="s">
        <v>16</v>
      </c>
      <c r="J9" s="9" t="s">
        <v>17</v>
      </c>
      <c r="K9" s="9" t="s">
        <v>18</v>
      </c>
      <c r="L9" s="9" t="s">
        <v>19</v>
      </c>
      <c r="M9" s="9" t="s">
        <v>20</v>
      </c>
      <c r="N9" s="9" t="s">
        <v>21</v>
      </c>
      <c r="O9" s="9" t="s">
        <v>22</v>
      </c>
    </row>
    <row r="10" spans="1:18" s="11" customFormat="1" x14ac:dyDescent="0.3">
      <c r="A10" s="12" t="s">
        <v>14</v>
      </c>
      <c r="B10" s="13"/>
      <c r="C10" s="13"/>
      <c r="D10" s="13"/>
      <c r="E10" s="13"/>
      <c r="F10" s="13"/>
      <c r="G10" s="14">
        <f>+G11+G127+G199+G196+G242</f>
        <v>65570.373999999996</v>
      </c>
      <c r="H10" s="13"/>
      <c r="I10" s="13"/>
      <c r="J10" s="14" t="e">
        <f>+J11+J127+J196+#REF!</f>
        <v>#REF!</v>
      </c>
      <c r="K10" s="13"/>
      <c r="L10" s="13"/>
      <c r="M10" s="13"/>
      <c r="N10" s="13"/>
      <c r="O10" s="14" t="e">
        <f>+O11+O127+O196</f>
        <v>#REF!</v>
      </c>
    </row>
    <row r="11" spans="1:18" x14ac:dyDescent="0.3">
      <c r="A11" s="15" t="s">
        <v>26</v>
      </c>
      <c r="B11" s="16"/>
      <c r="C11" s="16"/>
      <c r="D11" s="16"/>
      <c r="E11" s="16"/>
      <c r="F11" s="16"/>
      <c r="G11" s="17">
        <f>SUM(G12:G126)</f>
        <v>7044.0800000000008</v>
      </c>
      <c r="H11" s="13"/>
      <c r="I11" s="13"/>
      <c r="J11" s="18">
        <f>SUM(J13:J126)</f>
        <v>2662215.0012166998</v>
      </c>
      <c r="K11" s="13"/>
      <c r="L11" s="13"/>
      <c r="M11" s="13"/>
      <c r="N11" s="13"/>
      <c r="O11" s="18" t="e">
        <f>SUM(O13:O126)</f>
        <v>#REF!</v>
      </c>
    </row>
    <row r="12" spans="1:18" s="4" customFormat="1" x14ac:dyDescent="0.3">
      <c r="A12" s="19" t="s">
        <v>227</v>
      </c>
      <c r="B12" s="52" t="s">
        <v>228</v>
      </c>
      <c r="C12" s="53" t="s">
        <v>159</v>
      </c>
      <c r="D12" s="53" t="s">
        <v>229</v>
      </c>
      <c r="E12" s="20">
        <v>5000</v>
      </c>
      <c r="F12" s="20">
        <v>2</v>
      </c>
      <c r="G12" s="20">
        <f t="shared" ref="G12" si="0">+F12*E12/1000</f>
        <v>10</v>
      </c>
      <c r="H12" s="21">
        <v>210</v>
      </c>
      <c r="I12" s="20">
        <v>250</v>
      </c>
      <c r="J12" s="20">
        <v>52500</v>
      </c>
      <c r="K12" s="22" t="s">
        <v>273</v>
      </c>
      <c r="L12" s="23" t="s">
        <v>274</v>
      </c>
      <c r="M12" s="19" t="s">
        <v>275</v>
      </c>
      <c r="N12" s="23">
        <f t="shared" ref="N12" si="1">+F12-I12</f>
        <v>-248</v>
      </c>
      <c r="O12" s="23">
        <f t="shared" ref="O12" si="2">+G12*1000-J12</f>
        <v>-42500</v>
      </c>
    </row>
    <row r="13" spans="1:18" s="4" customFormat="1" x14ac:dyDescent="0.3">
      <c r="A13" s="19" t="s">
        <v>53</v>
      </c>
      <c r="B13" s="52" t="s">
        <v>54</v>
      </c>
      <c r="C13" s="53" t="s">
        <v>159</v>
      </c>
      <c r="D13" s="53" t="s">
        <v>124</v>
      </c>
      <c r="E13" s="20">
        <v>350</v>
      </c>
      <c r="F13" s="20">
        <v>250</v>
      </c>
      <c r="G13" s="20">
        <f t="shared" ref="G13:G29" si="3">+F13*E13/1000</f>
        <v>87.5</v>
      </c>
      <c r="H13" s="21">
        <v>210</v>
      </c>
      <c r="I13" s="20">
        <v>250</v>
      </c>
      <c r="J13" s="20">
        <v>52500</v>
      </c>
      <c r="K13" s="22" t="s">
        <v>273</v>
      </c>
      <c r="L13" s="23" t="s">
        <v>274</v>
      </c>
      <c r="M13" s="19" t="s">
        <v>275</v>
      </c>
      <c r="N13" s="23">
        <f t="shared" ref="N13:N41" si="4">+F13-I13</f>
        <v>0</v>
      </c>
      <c r="O13" s="23">
        <f t="shared" ref="O13:O69" si="5">+G13*1000-J13</f>
        <v>35000</v>
      </c>
    </row>
    <row r="14" spans="1:18" s="4" customFormat="1" x14ac:dyDescent="0.3">
      <c r="A14" s="19" t="s">
        <v>53</v>
      </c>
      <c r="B14" s="52" t="s">
        <v>55</v>
      </c>
      <c r="C14" s="53" t="s">
        <v>159</v>
      </c>
      <c r="D14" s="53" t="s">
        <v>13</v>
      </c>
      <c r="E14" s="20">
        <v>150</v>
      </c>
      <c r="F14" s="20">
        <v>200</v>
      </c>
      <c r="G14" s="20">
        <f t="shared" si="3"/>
        <v>30</v>
      </c>
      <c r="H14" s="21">
        <v>150</v>
      </c>
      <c r="I14" s="20">
        <v>150</v>
      </c>
      <c r="J14" s="20">
        <v>22500</v>
      </c>
      <c r="K14" s="22" t="s">
        <v>273</v>
      </c>
      <c r="L14" s="23" t="s">
        <v>274</v>
      </c>
      <c r="M14" s="19" t="s">
        <v>275</v>
      </c>
      <c r="N14" s="23">
        <f t="shared" si="4"/>
        <v>50</v>
      </c>
      <c r="O14" s="23">
        <f t="shared" si="5"/>
        <v>7500</v>
      </c>
    </row>
    <row r="15" spans="1:18" s="4" customFormat="1" x14ac:dyDescent="0.3">
      <c r="A15" s="19" t="s">
        <v>53</v>
      </c>
      <c r="B15" s="52" t="s">
        <v>55</v>
      </c>
      <c r="C15" s="53" t="s">
        <v>159</v>
      </c>
      <c r="D15" s="53" t="s">
        <v>123</v>
      </c>
      <c r="E15" s="20">
        <v>2500</v>
      </c>
      <c r="F15" s="20">
        <v>20</v>
      </c>
      <c r="G15" s="20">
        <f t="shared" si="3"/>
        <v>50</v>
      </c>
      <c r="H15" s="21"/>
      <c r="I15" s="20"/>
      <c r="J15" s="20"/>
      <c r="K15" s="22"/>
      <c r="L15" s="23"/>
      <c r="M15" s="19"/>
      <c r="N15" s="23"/>
      <c r="O15" s="23"/>
    </row>
    <row r="16" spans="1:18" s="4" customFormat="1" x14ac:dyDescent="0.3">
      <c r="A16" s="19" t="s">
        <v>53</v>
      </c>
      <c r="B16" s="52" t="s">
        <v>86</v>
      </c>
      <c r="C16" s="53" t="s">
        <v>159</v>
      </c>
      <c r="D16" s="53" t="s">
        <v>13</v>
      </c>
      <c r="E16" s="20">
        <v>200</v>
      </c>
      <c r="F16" s="20">
        <v>20</v>
      </c>
      <c r="G16" s="20">
        <f t="shared" si="3"/>
        <v>4</v>
      </c>
      <c r="H16" s="21"/>
      <c r="I16" s="20"/>
      <c r="J16" s="20">
        <f t="shared" ref="J16:J64" si="6">+I16*H16</f>
        <v>0</v>
      </c>
      <c r="K16" s="23"/>
      <c r="L16" s="23"/>
      <c r="M16" s="19"/>
      <c r="N16" s="23">
        <f t="shared" si="4"/>
        <v>20</v>
      </c>
      <c r="O16" s="23">
        <f t="shared" si="5"/>
        <v>4000</v>
      </c>
    </row>
    <row r="17" spans="1:15" s="4" customFormat="1" ht="27" x14ac:dyDescent="0.3">
      <c r="A17" s="19" t="s">
        <v>374</v>
      </c>
      <c r="B17" s="52" t="s">
        <v>150</v>
      </c>
      <c r="C17" s="53" t="s">
        <v>159</v>
      </c>
      <c r="D17" s="53" t="s">
        <v>13</v>
      </c>
      <c r="E17" s="20">
        <v>1300</v>
      </c>
      <c r="F17" s="20">
        <v>100</v>
      </c>
      <c r="G17" s="20">
        <f t="shared" ref="G17" si="7">+F17*E17/1000</f>
        <v>130</v>
      </c>
      <c r="H17" s="21">
        <f>+J17/I17</f>
        <v>1100</v>
      </c>
      <c r="I17" s="20">
        <v>50</v>
      </c>
      <c r="J17" s="20">
        <v>55000</v>
      </c>
      <c r="K17" s="22" t="s">
        <v>308</v>
      </c>
      <c r="L17" s="23" t="s">
        <v>309</v>
      </c>
      <c r="M17" s="19" t="s">
        <v>299</v>
      </c>
      <c r="N17" s="23">
        <f t="shared" ref="N17" si="8">+F17-I17</f>
        <v>50</v>
      </c>
      <c r="O17" s="23">
        <f t="shared" ref="O17" si="9">+G17*1000-J17</f>
        <v>75000</v>
      </c>
    </row>
    <row r="18" spans="1:15" ht="27" x14ac:dyDescent="0.3">
      <c r="A18" s="24" t="s">
        <v>60</v>
      </c>
      <c r="B18" s="25" t="s">
        <v>448</v>
      </c>
      <c r="C18" s="26" t="s">
        <v>159</v>
      </c>
      <c r="D18" s="26" t="s">
        <v>13</v>
      </c>
      <c r="E18" s="27">
        <v>1100</v>
      </c>
      <c r="F18" s="27">
        <v>100</v>
      </c>
      <c r="G18" s="27">
        <f t="shared" si="3"/>
        <v>110</v>
      </c>
      <c r="H18" s="28">
        <f>+J18/I18</f>
        <v>1100</v>
      </c>
      <c r="I18" s="27">
        <v>50</v>
      </c>
      <c r="J18" s="27">
        <v>55000</v>
      </c>
      <c r="K18" s="32" t="s">
        <v>308</v>
      </c>
      <c r="L18" s="29" t="s">
        <v>309</v>
      </c>
      <c r="M18" s="24" t="s">
        <v>299</v>
      </c>
      <c r="N18" s="29">
        <f t="shared" si="4"/>
        <v>50</v>
      </c>
      <c r="O18" s="29">
        <f t="shared" si="5"/>
        <v>55000</v>
      </c>
    </row>
    <row r="19" spans="1:15" s="4" customFormat="1" ht="27" x14ac:dyDescent="0.3">
      <c r="A19" s="19" t="s">
        <v>104</v>
      </c>
      <c r="B19" s="69" t="s">
        <v>450</v>
      </c>
      <c r="C19" s="53" t="s">
        <v>159</v>
      </c>
      <c r="D19" s="53" t="s">
        <v>7</v>
      </c>
      <c r="E19" s="20">
        <v>2000</v>
      </c>
      <c r="F19" s="20">
        <v>15</v>
      </c>
      <c r="G19" s="20">
        <f t="shared" si="3"/>
        <v>30</v>
      </c>
      <c r="H19" s="21">
        <f>+J19/I19</f>
        <v>1500</v>
      </c>
      <c r="I19" s="20">
        <v>15</v>
      </c>
      <c r="J19" s="20">
        <v>22500</v>
      </c>
      <c r="K19" s="23" t="s">
        <v>306</v>
      </c>
      <c r="L19" s="23" t="s">
        <v>307</v>
      </c>
      <c r="M19" s="19" t="s">
        <v>299</v>
      </c>
      <c r="N19" s="23">
        <f t="shared" si="4"/>
        <v>0</v>
      </c>
      <c r="O19" s="23">
        <f t="shared" si="5"/>
        <v>7500</v>
      </c>
    </row>
    <row r="20" spans="1:15" s="4" customFormat="1" x14ac:dyDescent="0.3">
      <c r="A20" s="19" t="s">
        <v>71</v>
      </c>
      <c r="B20" s="52" t="s">
        <v>73</v>
      </c>
      <c r="C20" s="53" t="s">
        <v>159</v>
      </c>
      <c r="D20" s="53" t="s">
        <v>13</v>
      </c>
      <c r="E20" s="20">
        <v>12000</v>
      </c>
      <c r="F20" s="20">
        <v>25</v>
      </c>
      <c r="G20" s="20">
        <f t="shared" ref="G20" si="10">+F20*E20/1000</f>
        <v>300</v>
      </c>
      <c r="H20" s="21">
        <v>12000</v>
      </c>
      <c r="I20" s="20">
        <v>12</v>
      </c>
      <c r="J20" s="20">
        <f t="shared" ref="J20" si="11">+I20*H20</f>
        <v>144000</v>
      </c>
      <c r="K20" s="22" t="s">
        <v>295</v>
      </c>
      <c r="L20" s="23" t="s">
        <v>294</v>
      </c>
      <c r="M20" s="19" t="s">
        <v>289</v>
      </c>
      <c r="N20" s="23">
        <f t="shared" ref="N20" si="12">+F20-I20</f>
        <v>13</v>
      </c>
      <c r="O20" s="23">
        <f t="shared" ref="O20" si="13">+G20*1000-J20</f>
        <v>156000</v>
      </c>
    </row>
    <row r="21" spans="1:15" s="4" customFormat="1" x14ac:dyDescent="0.3">
      <c r="A21" s="19" t="s">
        <v>71</v>
      </c>
      <c r="B21" s="52" t="s">
        <v>72</v>
      </c>
      <c r="C21" s="53" t="s">
        <v>159</v>
      </c>
      <c r="D21" s="53" t="s">
        <v>13</v>
      </c>
      <c r="E21" s="20">
        <v>1000</v>
      </c>
      <c r="F21" s="20">
        <v>25</v>
      </c>
      <c r="G21" s="20">
        <f t="shared" si="3"/>
        <v>25</v>
      </c>
      <c r="H21" s="21">
        <v>1000</v>
      </c>
      <c r="I21" s="20">
        <v>20</v>
      </c>
      <c r="J21" s="20">
        <f t="shared" si="6"/>
        <v>20000</v>
      </c>
      <c r="K21" s="22" t="s">
        <v>295</v>
      </c>
      <c r="L21" s="23" t="s">
        <v>294</v>
      </c>
      <c r="M21" s="19" t="s">
        <v>289</v>
      </c>
      <c r="N21" s="23">
        <f t="shared" si="4"/>
        <v>5</v>
      </c>
      <c r="O21" s="23">
        <f t="shared" si="5"/>
        <v>5000</v>
      </c>
    </row>
    <row r="22" spans="1:15" x14ac:dyDescent="0.3">
      <c r="A22" s="24" t="s">
        <v>211</v>
      </c>
      <c r="B22" s="25" t="s">
        <v>201</v>
      </c>
      <c r="C22" s="53" t="s">
        <v>159</v>
      </c>
      <c r="D22" s="26" t="s">
        <v>13</v>
      </c>
      <c r="E22" s="27">
        <v>1500</v>
      </c>
      <c r="F22" s="27">
        <v>15</v>
      </c>
      <c r="G22" s="27">
        <f>+F22*E22/1000</f>
        <v>22.5</v>
      </c>
      <c r="H22" s="21"/>
      <c r="I22" s="20"/>
      <c r="J22" s="20">
        <f>+I22*H22</f>
        <v>0</v>
      </c>
      <c r="K22" s="23"/>
      <c r="L22" s="23"/>
      <c r="M22" s="19"/>
      <c r="N22" s="23">
        <f>+F22-I22</f>
        <v>15</v>
      </c>
      <c r="O22" s="23">
        <f>+G22*1000-J22</f>
        <v>22500</v>
      </c>
    </row>
    <row r="23" spans="1:15" ht="27" x14ac:dyDescent="0.3">
      <c r="A23" s="24" t="s">
        <v>223</v>
      </c>
      <c r="B23" s="25" t="s">
        <v>224</v>
      </c>
      <c r="C23" s="53" t="s">
        <v>159</v>
      </c>
      <c r="D23" s="26" t="s">
        <v>13</v>
      </c>
      <c r="E23" s="27">
        <v>1000</v>
      </c>
      <c r="F23" s="27">
        <v>20</v>
      </c>
      <c r="G23" s="27">
        <f>+F23*E23/1000</f>
        <v>20</v>
      </c>
      <c r="H23" s="28">
        <f>+J23/I23</f>
        <v>1000</v>
      </c>
      <c r="I23" s="27">
        <v>8</v>
      </c>
      <c r="J23" s="27">
        <v>8000</v>
      </c>
      <c r="K23" s="29" t="s">
        <v>306</v>
      </c>
      <c r="L23" s="29" t="s">
        <v>307</v>
      </c>
      <c r="M23" s="24" t="s">
        <v>299</v>
      </c>
      <c r="N23" s="29">
        <f t="shared" ref="N23:N33" si="14">+F23-I23</f>
        <v>12</v>
      </c>
      <c r="O23" s="29"/>
    </row>
    <row r="24" spans="1:15" ht="27" x14ac:dyDescent="0.3">
      <c r="A24" s="24" t="s">
        <v>202</v>
      </c>
      <c r="B24" s="25" t="s">
        <v>213</v>
      </c>
      <c r="C24" s="26" t="s">
        <v>5</v>
      </c>
      <c r="D24" s="26" t="s">
        <v>13</v>
      </c>
      <c r="E24" s="27">
        <v>5000</v>
      </c>
      <c r="F24" s="27">
        <v>2</v>
      </c>
      <c r="G24" s="27">
        <f t="shared" ref="G24" si="15">+F24*E24/1000</f>
        <v>10</v>
      </c>
      <c r="H24" s="28">
        <v>4000</v>
      </c>
      <c r="I24" s="27">
        <v>1</v>
      </c>
      <c r="J24" s="27">
        <f t="shared" ref="J24" si="16">+I24*H24</f>
        <v>4000</v>
      </c>
      <c r="K24" s="29" t="s">
        <v>306</v>
      </c>
      <c r="L24" s="29" t="s">
        <v>307</v>
      </c>
      <c r="M24" s="24" t="s">
        <v>299</v>
      </c>
      <c r="N24" s="29">
        <f t="shared" si="14"/>
        <v>1</v>
      </c>
      <c r="O24" s="29">
        <f t="shared" ref="O24" si="17">+G24*1000-J24</f>
        <v>6000</v>
      </c>
    </row>
    <row r="25" spans="1:15" s="4" customFormat="1" ht="27" x14ac:dyDescent="0.3">
      <c r="A25" s="19" t="s">
        <v>61</v>
      </c>
      <c r="B25" s="52" t="s">
        <v>62</v>
      </c>
      <c r="C25" s="53" t="s">
        <v>5</v>
      </c>
      <c r="D25" s="53" t="s">
        <v>13</v>
      </c>
      <c r="E25" s="20">
        <v>360</v>
      </c>
      <c r="F25" s="20">
        <v>100</v>
      </c>
      <c r="G25" s="20">
        <f t="shared" si="3"/>
        <v>36</v>
      </c>
      <c r="H25" s="21">
        <v>360</v>
      </c>
      <c r="I25" s="20">
        <v>100</v>
      </c>
      <c r="J25" s="20">
        <f t="shared" si="6"/>
        <v>36000</v>
      </c>
      <c r="K25" s="23" t="s">
        <v>354</v>
      </c>
      <c r="L25" s="23" t="s">
        <v>355</v>
      </c>
      <c r="M25" s="19" t="s">
        <v>356</v>
      </c>
      <c r="N25" s="23">
        <f t="shared" si="14"/>
        <v>0</v>
      </c>
      <c r="O25" s="23">
        <f t="shared" si="5"/>
        <v>0</v>
      </c>
    </row>
    <row r="26" spans="1:15" s="4" customFormat="1" ht="27" x14ac:dyDescent="0.3">
      <c r="A26" s="19" t="s">
        <v>63</v>
      </c>
      <c r="B26" s="52" t="s">
        <v>64</v>
      </c>
      <c r="C26" s="53" t="s">
        <v>5</v>
      </c>
      <c r="D26" s="53" t="s">
        <v>13</v>
      </c>
      <c r="E26" s="20">
        <v>100</v>
      </c>
      <c r="F26" s="20">
        <v>100</v>
      </c>
      <c r="G26" s="20">
        <f t="shared" ref="G26:G27" si="18">+F26*E26/1000</f>
        <v>10</v>
      </c>
      <c r="H26" s="21">
        <v>100</v>
      </c>
      <c r="I26" s="20">
        <v>100</v>
      </c>
      <c r="J26" s="20">
        <f t="shared" ref="J26:J27" si="19">+I26*H26</f>
        <v>10000</v>
      </c>
      <c r="K26" s="23" t="s">
        <v>354</v>
      </c>
      <c r="L26" s="23" t="s">
        <v>355</v>
      </c>
      <c r="M26" s="19" t="s">
        <v>356</v>
      </c>
      <c r="N26" s="23">
        <f t="shared" ref="N26:N27" si="20">+F26-I26</f>
        <v>0</v>
      </c>
      <c r="O26" s="23">
        <f t="shared" ref="O26:O27" si="21">+G26*1000-J26</f>
        <v>0</v>
      </c>
    </row>
    <row r="27" spans="1:15" s="4" customFormat="1" x14ac:dyDescent="0.3">
      <c r="A27" s="19" t="s">
        <v>61</v>
      </c>
      <c r="B27" s="52" t="s">
        <v>347</v>
      </c>
      <c r="C27" s="53" t="s">
        <v>5</v>
      </c>
      <c r="D27" s="53" t="s">
        <v>13</v>
      </c>
      <c r="E27" s="20">
        <v>250</v>
      </c>
      <c r="F27" s="20">
        <v>10</v>
      </c>
      <c r="G27" s="20">
        <f t="shared" si="18"/>
        <v>2.5</v>
      </c>
      <c r="H27" s="21"/>
      <c r="I27" s="20"/>
      <c r="J27" s="20">
        <f t="shared" si="19"/>
        <v>0</v>
      </c>
      <c r="K27" s="23"/>
      <c r="L27" s="23"/>
      <c r="M27" s="19"/>
      <c r="N27" s="23">
        <f t="shared" si="20"/>
        <v>10</v>
      </c>
      <c r="O27" s="23">
        <f t="shared" si="21"/>
        <v>2500</v>
      </c>
    </row>
    <row r="28" spans="1:15" ht="27" x14ac:dyDescent="0.3">
      <c r="A28" s="24">
        <v>31211180</v>
      </c>
      <c r="B28" s="25" t="s">
        <v>198</v>
      </c>
      <c r="C28" s="26" t="s">
        <v>159</v>
      </c>
      <c r="D28" s="26" t="s">
        <v>13</v>
      </c>
      <c r="E28" s="27">
        <v>7000</v>
      </c>
      <c r="F28" s="27">
        <v>10</v>
      </c>
      <c r="G28" s="27">
        <f t="shared" ref="G28" si="22">+F28*E28/1000</f>
        <v>70</v>
      </c>
      <c r="H28" s="21">
        <f>+J28/I28</f>
        <v>6000</v>
      </c>
      <c r="I28" s="20">
        <v>4</v>
      </c>
      <c r="J28" s="20">
        <v>24000</v>
      </c>
      <c r="K28" s="23" t="s">
        <v>306</v>
      </c>
      <c r="L28" s="23" t="s">
        <v>307</v>
      </c>
      <c r="M28" s="19" t="s">
        <v>299</v>
      </c>
      <c r="N28" s="23">
        <f t="shared" si="14"/>
        <v>6</v>
      </c>
      <c r="O28" s="23">
        <f t="shared" ref="O28" si="23">+G28*1000-J28</f>
        <v>46000</v>
      </c>
    </row>
    <row r="29" spans="1:15" ht="27" x14ac:dyDescent="0.3">
      <c r="A29" s="24">
        <v>31211180</v>
      </c>
      <c r="B29" s="25" t="s">
        <v>199</v>
      </c>
      <c r="C29" s="26" t="s">
        <v>159</v>
      </c>
      <c r="D29" s="26" t="s">
        <v>13</v>
      </c>
      <c r="E29" s="27">
        <v>12000</v>
      </c>
      <c r="F29" s="27">
        <v>4</v>
      </c>
      <c r="G29" s="27">
        <f t="shared" si="3"/>
        <v>48</v>
      </c>
      <c r="H29" s="21">
        <f t="shared" ref="H29:H33" si="24">+J29/I29</f>
        <v>10000</v>
      </c>
      <c r="I29" s="20">
        <v>5</v>
      </c>
      <c r="J29" s="20">
        <v>50000</v>
      </c>
      <c r="K29" s="23" t="s">
        <v>306</v>
      </c>
      <c r="L29" s="23" t="s">
        <v>307</v>
      </c>
      <c r="M29" s="19" t="s">
        <v>299</v>
      </c>
      <c r="N29" s="23">
        <f t="shared" si="14"/>
        <v>-1</v>
      </c>
      <c r="O29" s="23">
        <f t="shared" si="5"/>
        <v>-2000</v>
      </c>
    </row>
    <row r="30" spans="1:15" x14ac:dyDescent="0.3">
      <c r="A30" s="24">
        <v>31211180</v>
      </c>
      <c r="B30" s="25" t="s">
        <v>371</v>
      </c>
      <c r="C30" s="26" t="s">
        <v>159</v>
      </c>
      <c r="D30" s="26" t="s">
        <v>13</v>
      </c>
      <c r="E30" s="27">
        <v>2000</v>
      </c>
      <c r="F30" s="27">
        <v>10</v>
      </c>
      <c r="G30" s="27">
        <v>20</v>
      </c>
      <c r="H30" s="6"/>
      <c r="I30" s="6"/>
      <c r="J30" s="6"/>
      <c r="K30" s="6"/>
      <c r="L30" s="6"/>
      <c r="M30" s="6"/>
      <c r="N30" s="6"/>
      <c r="O30" s="6"/>
    </row>
    <row r="31" spans="1:15" ht="27" x14ac:dyDescent="0.3">
      <c r="A31" s="24">
        <v>31211180</v>
      </c>
      <c r="B31" s="25" t="s">
        <v>372</v>
      </c>
      <c r="C31" s="26" t="s">
        <v>159</v>
      </c>
      <c r="D31" s="26" t="s">
        <v>13</v>
      </c>
      <c r="E31" s="27">
        <v>2500</v>
      </c>
      <c r="F31" s="27">
        <v>10</v>
      </c>
      <c r="G31" s="27">
        <f t="shared" ref="G31:G79" si="25">+F31*E31/1000</f>
        <v>25</v>
      </c>
      <c r="H31" s="21">
        <f t="shared" si="24"/>
        <v>1600</v>
      </c>
      <c r="I31" s="20">
        <v>15</v>
      </c>
      <c r="J31" s="20">
        <v>24000</v>
      </c>
      <c r="K31" s="23" t="s">
        <v>306</v>
      </c>
      <c r="L31" s="23" t="s">
        <v>307</v>
      </c>
      <c r="M31" s="19" t="s">
        <v>299</v>
      </c>
      <c r="N31" s="23">
        <f t="shared" si="14"/>
        <v>-5</v>
      </c>
      <c r="O31" s="23">
        <f t="shared" ref="O31:O33" si="26">+G31*1000-J31</f>
        <v>1000</v>
      </c>
    </row>
    <row r="32" spans="1:15" s="4" customFormat="1" ht="27" x14ac:dyDescent="0.3">
      <c r="A32" s="19" t="s">
        <v>89</v>
      </c>
      <c r="B32" s="52" t="s">
        <v>90</v>
      </c>
      <c r="C32" s="26" t="s">
        <v>159</v>
      </c>
      <c r="D32" s="53" t="s">
        <v>13</v>
      </c>
      <c r="E32" s="20">
        <v>500</v>
      </c>
      <c r="F32" s="20">
        <v>15</v>
      </c>
      <c r="G32" s="20">
        <f t="shared" si="25"/>
        <v>7.5</v>
      </c>
      <c r="H32" s="21">
        <f t="shared" si="24"/>
        <v>973.33333333333337</v>
      </c>
      <c r="I32" s="20">
        <v>15</v>
      </c>
      <c r="J32" s="20">
        <v>14600</v>
      </c>
      <c r="K32" s="23" t="s">
        <v>306</v>
      </c>
      <c r="L32" s="23" t="s">
        <v>307</v>
      </c>
      <c r="M32" s="19" t="s">
        <v>299</v>
      </c>
      <c r="N32" s="23">
        <f t="shared" si="14"/>
        <v>0</v>
      </c>
      <c r="O32" s="23">
        <f t="shared" si="26"/>
        <v>-7100</v>
      </c>
    </row>
    <row r="33" spans="1:15" ht="27" x14ac:dyDescent="0.3">
      <c r="A33" s="24">
        <v>31211520</v>
      </c>
      <c r="B33" s="25" t="s">
        <v>200</v>
      </c>
      <c r="C33" s="26" t="s">
        <v>159</v>
      </c>
      <c r="D33" s="26" t="s">
        <v>13</v>
      </c>
      <c r="E33" s="27">
        <v>5000</v>
      </c>
      <c r="F33" s="27">
        <v>4</v>
      </c>
      <c r="G33" s="27">
        <f t="shared" si="25"/>
        <v>20</v>
      </c>
      <c r="H33" s="21">
        <f t="shared" si="24"/>
        <v>3650</v>
      </c>
      <c r="I33" s="20">
        <v>4</v>
      </c>
      <c r="J33" s="20">
        <v>14600</v>
      </c>
      <c r="K33" s="23" t="s">
        <v>306</v>
      </c>
      <c r="L33" s="23" t="s">
        <v>307</v>
      </c>
      <c r="M33" s="19" t="s">
        <v>299</v>
      </c>
      <c r="N33" s="23">
        <f t="shared" si="14"/>
        <v>0</v>
      </c>
      <c r="O33" s="23">
        <f t="shared" si="26"/>
        <v>5400</v>
      </c>
    </row>
    <row r="34" spans="1:15" s="4" customFormat="1" ht="27" x14ac:dyDescent="0.3">
      <c r="A34" s="19" t="s">
        <v>56</v>
      </c>
      <c r="B34" s="52" t="s">
        <v>57</v>
      </c>
      <c r="C34" s="26" t="s">
        <v>159</v>
      </c>
      <c r="D34" s="53" t="s">
        <v>13</v>
      </c>
      <c r="E34" s="20">
        <v>1500</v>
      </c>
      <c r="F34" s="20">
        <v>30</v>
      </c>
      <c r="G34" s="20">
        <f t="shared" si="25"/>
        <v>45</v>
      </c>
      <c r="H34" s="21"/>
      <c r="I34" s="20"/>
      <c r="J34" s="20">
        <f t="shared" si="6"/>
        <v>0</v>
      </c>
      <c r="K34" s="22"/>
      <c r="L34" s="23"/>
      <c r="M34" s="19"/>
      <c r="N34" s="23">
        <f t="shared" si="4"/>
        <v>30</v>
      </c>
      <c r="O34" s="23">
        <f t="shared" si="5"/>
        <v>45000</v>
      </c>
    </row>
    <row r="35" spans="1:15" s="4" customFormat="1" ht="27" x14ac:dyDescent="0.3">
      <c r="A35" s="19" t="s">
        <v>58</v>
      </c>
      <c r="B35" s="52" t="s">
        <v>59</v>
      </c>
      <c r="C35" s="53" t="s">
        <v>159</v>
      </c>
      <c r="D35" s="53" t="s">
        <v>13</v>
      </c>
      <c r="E35" s="20">
        <v>1800</v>
      </c>
      <c r="F35" s="20">
        <v>30</v>
      </c>
      <c r="G35" s="20">
        <f t="shared" si="25"/>
        <v>54</v>
      </c>
      <c r="H35" s="21"/>
      <c r="I35" s="20"/>
      <c r="J35" s="20">
        <f t="shared" ref="J35" si="27">+I35*H35</f>
        <v>0</v>
      </c>
      <c r="K35" s="22"/>
      <c r="L35" s="23"/>
      <c r="M35" s="19"/>
      <c r="N35" s="23">
        <f t="shared" ref="N35:N39" si="28">+F35-I35</f>
        <v>30</v>
      </c>
      <c r="O35" s="23">
        <f t="shared" ref="O35:O39" si="29">+G35*1000-J35</f>
        <v>54000</v>
      </c>
    </row>
    <row r="36" spans="1:15" s="4" customFormat="1" ht="27" x14ac:dyDescent="0.3">
      <c r="A36" s="19">
        <v>31321260</v>
      </c>
      <c r="B36" s="52" t="s">
        <v>194</v>
      </c>
      <c r="C36" s="53" t="s">
        <v>159</v>
      </c>
      <c r="D36" s="53" t="s">
        <v>121</v>
      </c>
      <c r="E36" s="20">
        <v>150</v>
      </c>
      <c r="F36" s="20">
        <v>100</v>
      </c>
      <c r="G36" s="20">
        <f t="shared" si="25"/>
        <v>15</v>
      </c>
      <c r="H36" s="21">
        <f>+J36/I36</f>
        <v>480</v>
      </c>
      <c r="I36" s="20">
        <v>100</v>
      </c>
      <c r="J36" s="20">
        <v>48000</v>
      </c>
      <c r="K36" s="22" t="s">
        <v>306</v>
      </c>
      <c r="L36" s="23" t="s">
        <v>307</v>
      </c>
      <c r="M36" s="19" t="s">
        <v>299</v>
      </c>
      <c r="N36" s="23">
        <f t="shared" si="28"/>
        <v>0</v>
      </c>
      <c r="O36" s="23">
        <f t="shared" si="29"/>
        <v>-33000</v>
      </c>
    </row>
    <row r="37" spans="1:15" s="4" customFormat="1" ht="27" x14ac:dyDescent="0.3">
      <c r="A37" s="19" t="s">
        <v>91</v>
      </c>
      <c r="B37" s="52" t="s">
        <v>92</v>
      </c>
      <c r="C37" s="53" t="s">
        <v>159</v>
      </c>
      <c r="D37" s="53" t="s">
        <v>121</v>
      </c>
      <c r="E37" s="20">
        <v>300</v>
      </c>
      <c r="F37" s="20">
        <v>200</v>
      </c>
      <c r="G37" s="20">
        <f t="shared" ref="G37:G38" si="30">+F37*E37/1000</f>
        <v>60</v>
      </c>
      <c r="H37" s="21">
        <f>+J37/I37</f>
        <v>190</v>
      </c>
      <c r="I37" s="20">
        <v>200</v>
      </c>
      <c r="J37" s="20">
        <v>38000</v>
      </c>
      <c r="K37" s="22" t="s">
        <v>306</v>
      </c>
      <c r="L37" s="23" t="s">
        <v>307</v>
      </c>
      <c r="M37" s="19" t="s">
        <v>299</v>
      </c>
      <c r="N37" s="23">
        <f t="shared" ref="N37:N38" si="31">+F37-I37</f>
        <v>0</v>
      </c>
      <c r="O37" s="23">
        <f t="shared" ref="O37:O38" si="32">+G37*1000-J37</f>
        <v>22000</v>
      </c>
    </row>
    <row r="38" spans="1:15" s="4" customFormat="1" x14ac:dyDescent="0.3">
      <c r="A38" s="19" t="s">
        <v>91</v>
      </c>
      <c r="B38" s="52" t="s">
        <v>406</v>
      </c>
      <c r="C38" s="53" t="s">
        <v>159</v>
      </c>
      <c r="D38" s="53" t="s">
        <v>121</v>
      </c>
      <c r="E38" s="20">
        <v>250</v>
      </c>
      <c r="F38" s="20">
        <v>100</v>
      </c>
      <c r="G38" s="20">
        <f t="shared" si="30"/>
        <v>25</v>
      </c>
      <c r="H38" s="21">
        <v>320</v>
      </c>
      <c r="I38" s="20">
        <v>100</v>
      </c>
      <c r="J38" s="20">
        <f>+I38*H38</f>
        <v>32000</v>
      </c>
      <c r="K38" s="22" t="s">
        <v>360</v>
      </c>
      <c r="L38" s="23" t="s">
        <v>361</v>
      </c>
      <c r="M38" s="19" t="s">
        <v>359</v>
      </c>
      <c r="N38" s="23">
        <f t="shared" si="31"/>
        <v>0</v>
      </c>
      <c r="O38" s="23">
        <f t="shared" si="32"/>
        <v>-7000</v>
      </c>
    </row>
    <row r="39" spans="1:15" s="4" customFormat="1" x14ac:dyDescent="0.3">
      <c r="A39" s="19" t="s">
        <v>78</v>
      </c>
      <c r="B39" s="52" t="s">
        <v>193</v>
      </c>
      <c r="C39" s="53" t="s">
        <v>5</v>
      </c>
      <c r="D39" s="53" t="s">
        <v>13</v>
      </c>
      <c r="E39" s="20">
        <v>6000</v>
      </c>
      <c r="F39" s="20">
        <v>20</v>
      </c>
      <c r="G39" s="20">
        <f t="shared" si="25"/>
        <v>120</v>
      </c>
      <c r="H39" s="21"/>
      <c r="I39" s="20"/>
      <c r="J39" s="20">
        <f t="shared" ref="J39" si="33">+I39*H39</f>
        <v>0</v>
      </c>
      <c r="K39" s="22"/>
      <c r="L39" s="23"/>
      <c r="M39" s="19"/>
      <c r="N39" s="23">
        <f t="shared" si="28"/>
        <v>20</v>
      </c>
      <c r="O39" s="23">
        <f t="shared" si="29"/>
        <v>120000</v>
      </c>
    </row>
    <row r="40" spans="1:15" s="4" customFormat="1" x14ac:dyDescent="0.3">
      <c r="A40" s="19" t="s">
        <v>78</v>
      </c>
      <c r="B40" s="52" t="s">
        <v>192</v>
      </c>
      <c r="C40" s="53" t="s">
        <v>5</v>
      </c>
      <c r="D40" s="53" t="s">
        <v>13</v>
      </c>
      <c r="E40" s="20">
        <v>3200</v>
      </c>
      <c r="F40" s="20">
        <v>60</v>
      </c>
      <c r="G40" s="20">
        <f t="shared" si="25"/>
        <v>192</v>
      </c>
      <c r="H40" s="21"/>
      <c r="I40" s="20"/>
      <c r="J40" s="20">
        <f t="shared" si="6"/>
        <v>0</v>
      </c>
      <c r="K40" s="22"/>
      <c r="L40" s="23"/>
      <c r="M40" s="19"/>
      <c r="N40" s="23">
        <f t="shared" si="4"/>
        <v>60</v>
      </c>
      <c r="O40" s="23">
        <f t="shared" si="5"/>
        <v>192000</v>
      </c>
    </row>
    <row r="41" spans="1:15" s="4" customFormat="1" ht="27" x14ac:dyDescent="0.3">
      <c r="A41" s="19" t="s">
        <v>327</v>
      </c>
      <c r="B41" s="52" t="s">
        <v>328</v>
      </c>
      <c r="C41" s="53" t="s">
        <v>5</v>
      </c>
      <c r="D41" s="53" t="s">
        <v>13</v>
      </c>
      <c r="E41" s="20">
        <v>300</v>
      </c>
      <c r="F41" s="20">
        <v>100</v>
      </c>
      <c r="G41" s="20">
        <f t="shared" si="25"/>
        <v>30</v>
      </c>
      <c r="H41" s="21">
        <v>300</v>
      </c>
      <c r="I41" s="20">
        <v>132</v>
      </c>
      <c r="J41" s="20">
        <f t="shared" si="6"/>
        <v>39600</v>
      </c>
      <c r="K41" s="53" t="s">
        <v>344</v>
      </c>
      <c r="L41" s="23" t="s">
        <v>345</v>
      </c>
      <c r="M41" s="19" t="s">
        <v>346</v>
      </c>
      <c r="N41" s="23">
        <f t="shared" si="4"/>
        <v>-32</v>
      </c>
      <c r="O41" s="23">
        <f t="shared" si="5"/>
        <v>-9600</v>
      </c>
    </row>
    <row r="42" spans="1:15" s="4" customFormat="1" ht="27" x14ac:dyDescent="0.3">
      <c r="A42" s="19" t="s">
        <v>82</v>
      </c>
      <c r="B42" s="52" t="s">
        <v>411</v>
      </c>
      <c r="C42" s="53" t="s">
        <v>5</v>
      </c>
      <c r="D42" s="53" t="s">
        <v>13</v>
      </c>
      <c r="E42" s="20">
        <v>200</v>
      </c>
      <c r="F42" s="20">
        <v>300</v>
      </c>
      <c r="G42" s="20">
        <f t="shared" si="25"/>
        <v>60</v>
      </c>
      <c r="H42" s="21">
        <f>+J42/I42</f>
        <v>240</v>
      </c>
      <c r="I42" s="20">
        <v>200</v>
      </c>
      <c r="J42" s="20">
        <v>48000</v>
      </c>
      <c r="K42" s="22" t="s">
        <v>306</v>
      </c>
      <c r="L42" s="23" t="s">
        <v>307</v>
      </c>
      <c r="M42" s="19" t="s">
        <v>299</v>
      </c>
      <c r="N42" s="23">
        <f t="shared" ref="N42:N72" si="34">+F42-I42</f>
        <v>100</v>
      </c>
      <c r="O42" s="23">
        <f t="shared" ref="O42" si="35">+G42*1000-J42</f>
        <v>12000</v>
      </c>
    </row>
    <row r="43" spans="1:15" s="4" customFormat="1" x14ac:dyDescent="0.3">
      <c r="A43" s="19" t="s">
        <v>82</v>
      </c>
      <c r="B43" s="52" t="s">
        <v>216</v>
      </c>
      <c r="C43" s="53" t="s">
        <v>5</v>
      </c>
      <c r="D43" s="53" t="s">
        <v>13</v>
      </c>
      <c r="E43" s="20">
        <v>1000</v>
      </c>
      <c r="F43" s="20">
        <v>300</v>
      </c>
      <c r="G43" s="20">
        <f t="shared" si="25"/>
        <v>300</v>
      </c>
      <c r="H43" s="21">
        <v>600</v>
      </c>
      <c r="I43" s="20">
        <v>300</v>
      </c>
      <c r="J43" s="20">
        <f t="shared" si="6"/>
        <v>180000</v>
      </c>
      <c r="K43" s="22" t="s">
        <v>357</v>
      </c>
      <c r="L43" s="23" t="s">
        <v>358</v>
      </c>
      <c r="M43" s="19" t="s">
        <v>359</v>
      </c>
      <c r="N43" s="23">
        <f t="shared" si="34"/>
        <v>0</v>
      </c>
      <c r="O43" s="23">
        <f t="shared" si="5"/>
        <v>120000</v>
      </c>
    </row>
    <row r="44" spans="1:15" s="4" customFormat="1" x14ac:dyDescent="0.3">
      <c r="A44" s="19" t="s">
        <v>83</v>
      </c>
      <c r="B44" s="52" t="s">
        <v>217</v>
      </c>
      <c r="C44" s="53" t="s">
        <v>5</v>
      </c>
      <c r="D44" s="53" t="s">
        <v>13</v>
      </c>
      <c r="E44" s="20">
        <v>600</v>
      </c>
      <c r="F44" s="20">
        <v>50</v>
      </c>
      <c r="G44" s="20">
        <f t="shared" si="25"/>
        <v>30</v>
      </c>
      <c r="H44" s="21"/>
      <c r="I44" s="20"/>
      <c r="J44" s="20">
        <f t="shared" si="6"/>
        <v>0</v>
      </c>
      <c r="K44" s="22"/>
      <c r="L44" s="23"/>
      <c r="M44" s="19"/>
      <c r="N44" s="23">
        <f t="shared" si="34"/>
        <v>50</v>
      </c>
      <c r="O44" s="23">
        <f t="shared" si="5"/>
        <v>30000</v>
      </c>
    </row>
    <row r="45" spans="1:15" s="4" customFormat="1" ht="27" x14ac:dyDescent="0.3">
      <c r="A45" s="19" t="s">
        <v>51</v>
      </c>
      <c r="B45" s="52" t="s">
        <v>52</v>
      </c>
      <c r="C45" s="53" t="s">
        <v>5</v>
      </c>
      <c r="D45" s="53" t="s">
        <v>13</v>
      </c>
      <c r="E45" s="20">
        <v>110</v>
      </c>
      <c r="F45" s="20">
        <v>500</v>
      </c>
      <c r="G45" s="20">
        <f t="shared" si="25"/>
        <v>55</v>
      </c>
      <c r="H45" s="20">
        <f>+J45/I45</f>
        <v>100</v>
      </c>
      <c r="I45" s="20">
        <v>500</v>
      </c>
      <c r="J45" s="20">
        <v>50000</v>
      </c>
      <c r="K45" s="22" t="s">
        <v>306</v>
      </c>
      <c r="L45" s="23" t="s">
        <v>307</v>
      </c>
      <c r="M45" s="19" t="s">
        <v>299</v>
      </c>
      <c r="N45" s="23">
        <f t="shared" si="34"/>
        <v>0</v>
      </c>
      <c r="O45" s="23">
        <f t="shared" si="5"/>
        <v>5000</v>
      </c>
    </row>
    <row r="46" spans="1:15" s="4" customFormat="1" ht="33" x14ac:dyDescent="0.3">
      <c r="A46" s="19" t="s">
        <v>109</v>
      </c>
      <c r="B46" s="52" t="s">
        <v>110</v>
      </c>
      <c r="C46" s="53" t="s">
        <v>5</v>
      </c>
      <c r="D46" s="53" t="s">
        <v>13</v>
      </c>
      <c r="E46" s="20">
        <v>600</v>
      </c>
      <c r="F46" s="20">
        <v>200</v>
      </c>
      <c r="G46" s="20">
        <f t="shared" si="25"/>
        <v>120</v>
      </c>
      <c r="H46" s="20">
        <f>+J46/I46</f>
        <v>510</v>
      </c>
      <c r="I46" s="20">
        <v>195</v>
      </c>
      <c r="J46" s="20">
        <v>99450</v>
      </c>
      <c r="K46" s="54" t="s">
        <v>310</v>
      </c>
      <c r="L46" s="30" t="s">
        <v>312</v>
      </c>
      <c r="M46" s="55" t="s">
        <v>311</v>
      </c>
      <c r="N46" s="23">
        <f t="shared" si="34"/>
        <v>5</v>
      </c>
      <c r="O46" s="23">
        <f>+G46*1000-J36</f>
        <v>72000</v>
      </c>
    </row>
    <row r="47" spans="1:15" s="4" customFormat="1" ht="33" x14ac:dyDescent="0.3">
      <c r="A47" s="19" t="s">
        <v>109</v>
      </c>
      <c r="B47" s="52" t="s">
        <v>265</v>
      </c>
      <c r="C47" s="53" t="s">
        <v>5</v>
      </c>
      <c r="D47" s="53" t="s">
        <v>13</v>
      </c>
      <c r="E47" s="20">
        <v>400</v>
      </c>
      <c r="F47" s="20">
        <v>300</v>
      </c>
      <c r="G47" s="20">
        <f t="shared" si="25"/>
        <v>120</v>
      </c>
      <c r="H47" s="20">
        <f>+J47/I47</f>
        <v>365.5</v>
      </c>
      <c r="I47" s="20">
        <v>270</v>
      </c>
      <c r="J47" s="20">
        <v>98685</v>
      </c>
      <c r="K47" s="54" t="s">
        <v>310</v>
      </c>
      <c r="L47" s="30" t="s">
        <v>312</v>
      </c>
      <c r="M47" s="55" t="s">
        <v>311</v>
      </c>
      <c r="N47" s="23">
        <f t="shared" si="34"/>
        <v>30</v>
      </c>
      <c r="O47" s="23" t="e">
        <f>+G47*1000-#REF!</f>
        <v>#REF!</v>
      </c>
    </row>
    <row r="48" spans="1:15" ht="33" x14ac:dyDescent="0.3">
      <c r="A48" s="24">
        <v>31512360</v>
      </c>
      <c r="B48" s="25" t="s">
        <v>205</v>
      </c>
      <c r="C48" s="53" t="s">
        <v>5</v>
      </c>
      <c r="D48" s="26" t="s">
        <v>13</v>
      </c>
      <c r="E48" s="27">
        <v>3500</v>
      </c>
      <c r="F48" s="27">
        <v>10</v>
      </c>
      <c r="G48" s="27">
        <f t="shared" si="25"/>
        <v>35</v>
      </c>
      <c r="H48" s="20">
        <f t="shared" ref="H48:H50" si="36">+J48/I48</f>
        <v>2890</v>
      </c>
      <c r="I48" s="20">
        <v>8</v>
      </c>
      <c r="J48" s="20">
        <v>23120</v>
      </c>
      <c r="K48" s="54" t="s">
        <v>310</v>
      </c>
      <c r="L48" s="30" t="s">
        <v>312</v>
      </c>
      <c r="M48" s="55" t="s">
        <v>311</v>
      </c>
      <c r="N48" s="23">
        <f t="shared" si="34"/>
        <v>2</v>
      </c>
      <c r="O48" s="23">
        <f t="shared" ref="O48" si="37">+G48*1000-J48</f>
        <v>11880</v>
      </c>
    </row>
    <row r="49" spans="1:15" ht="33" x14ac:dyDescent="0.3">
      <c r="A49" s="24">
        <v>31512360</v>
      </c>
      <c r="B49" s="25" t="s">
        <v>206</v>
      </c>
      <c r="C49" s="53" t="s">
        <v>5</v>
      </c>
      <c r="D49" s="26" t="s">
        <v>13</v>
      </c>
      <c r="E49" s="27">
        <v>8000</v>
      </c>
      <c r="F49" s="27">
        <v>8</v>
      </c>
      <c r="G49" s="27">
        <f t="shared" si="25"/>
        <v>64</v>
      </c>
      <c r="H49" s="20">
        <f t="shared" si="36"/>
        <v>7225</v>
      </c>
      <c r="I49" s="20">
        <v>8</v>
      </c>
      <c r="J49" s="20">
        <v>57800</v>
      </c>
      <c r="K49" s="54" t="s">
        <v>310</v>
      </c>
      <c r="L49" s="30" t="s">
        <v>312</v>
      </c>
      <c r="M49" s="55" t="s">
        <v>311</v>
      </c>
      <c r="N49" s="23">
        <f t="shared" si="34"/>
        <v>0</v>
      </c>
      <c r="O49" s="23">
        <f t="shared" ref="O49" si="38">+G49*1000-J49</f>
        <v>6200</v>
      </c>
    </row>
    <row r="50" spans="1:15" ht="33" x14ac:dyDescent="0.3">
      <c r="A50" s="24">
        <v>31512360</v>
      </c>
      <c r="B50" s="25" t="s">
        <v>207</v>
      </c>
      <c r="C50" s="53" t="s">
        <v>5</v>
      </c>
      <c r="D50" s="26" t="s">
        <v>13</v>
      </c>
      <c r="E50" s="27">
        <v>12000</v>
      </c>
      <c r="F50" s="27">
        <v>4</v>
      </c>
      <c r="G50" s="27">
        <f t="shared" si="25"/>
        <v>48</v>
      </c>
      <c r="H50" s="20">
        <f t="shared" si="36"/>
        <v>10200</v>
      </c>
      <c r="I50" s="20">
        <v>4</v>
      </c>
      <c r="J50" s="20">
        <v>40800</v>
      </c>
      <c r="K50" s="54" t="s">
        <v>310</v>
      </c>
      <c r="L50" s="30" t="s">
        <v>312</v>
      </c>
      <c r="M50" s="55" t="s">
        <v>311</v>
      </c>
      <c r="N50" s="23">
        <f t="shared" si="34"/>
        <v>0</v>
      </c>
      <c r="O50" s="23">
        <f t="shared" si="5"/>
        <v>7200</v>
      </c>
    </row>
    <row r="51" spans="1:15" s="4" customFormat="1" ht="33" x14ac:dyDescent="0.3">
      <c r="A51" s="19" t="s">
        <v>32</v>
      </c>
      <c r="B51" s="52" t="s">
        <v>33</v>
      </c>
      <c r="C51" s="53" t="s">
        <v>159</v>
      </c>
      <c r="D51" s="53" t="s">
        <v>13</v>
      </c>
      <c r="E51" s="20">
        <v>6000</v>
      </c>
      <c r="F51" s="20">
        <v>20</v>
      </c>
      <c r="G51" s="20">
        <f t="shared" si="25"/>
        <v>120</v>
      </c>
      <c r="H51" s="21">
        <v>5900</v>
      </c>
      <c r="I51" s="20">
        <v>20</v>
      </c>
      <c r="J51" s="20">
        <f t="shared" si="6"/>
        <v>118000</v>
      </c>
      <c r="K51" s="70" t="s">
        <v>331</v>
      </c>
      <c r="L51" s="23" t="s">
        <v>335</v>
      </c>
      <c r="M51" s="19" t="s">
        <v>336</v>
      </c>
      <c r="N51" s="23">
        <f t="shared" si="34"/>
        <v>0</v>
      </c>
      <c r="O51" s="23">
        <f t="shared" si="5"/>
        <v>2000</v>
      </c>
    </row>
    <row r="52" spans="1:15" s="4" customFormat="1" ht="27" x14ac:dyDescent="0.3">
      <c r="A52" s="19" t="s">
        <v>79</v>
      </c>
      <c r="B52" s="52" t="s">
        <v>80</v>
      </c>
      <c r="C52" s="53" t="s">
        <v>159</v>
      </c>
      <c r="D52" s="53" t="s">
        <v>13</v>
      </c>
      <c r="E52" s="20">
        <v>200</v>
      </c>
      <c r="F52" s="20">
        <v>100</v>
      </c>
      <c r="G52" s="20">
        <f t="shared" si="25"/>
        <v>20</v>
      </c>
      <c r="H52" s="21">
        <f>+J52/I52</f>
        <v>180</v>
      </c>
      <c r="I52" s="20">
        <v>100</v>
      </c>
      <c r="J52" s="20">
        <v>18000</v>
      </c>
      <c r="K52" s="23" t="s">
        <v>306</v>
      </c>
      <c r="L52" s="23" t="s">
        <v>307</v>
      </c>
      <c r="M52" s="19" t="s">
        <v>299</v>
      </c>
      <c r="N52" s="23">
        <f t="shared" si="34"/>
        <v>0</v>
      </c>
      <c r="O52" s="23">
        <f t="shared" si="5"/>
        <v>2000</v>
      </c>
    </row>
    <row r="53" spans="1:15" s="4" customFormat="1" ht="27" x14ac:dyDescent="0.3">
      <c r="A53" s="19" t="s">
        <v>79</v>
      </c>
      <c r="B53" s="52" t="s">
        <v>81</v>
      </c>
      <c r="C53" s="53" t="s">
        <v>159</v>
      </c>
      <c r="D53" s="53" t="s">
        <v>13</v>
      </c>
      <c r="E53" s="20">
        <v>200</v>
      </c>
      <c r="F53" s="20">
        <v>200</v>
      </c>
      <c r="G53" s="20">
        <f t="shared" si="25"/>
        <v>40</v>
      </c>
      <c r="H53" s="21">
        <f>+J53/I53</f>
        <v>180</v>
      </c>
      <c r="I53" s="20">
        <v>200</v>
      </c>
      <c r="J53" s="20">
        <v>36000</v>
      </c>
      <c r="K53" s="23" t="s">
        <v>306</v>
      </c>
      <c r="L53" s="23" t="s">
        <v>307</v>
      </c>
      <c r="M53" s="19" t="s">
        <v>299</v>
      </c>
      <c r="N53" s="23">
        <f t="shared" si="34"/>
        <v>0</v>
      </c>
      <c r="O53" s="23">
        <f t="shared" si="5"/>
        <v>4000</v>
      </c>
    </row>
    <row r="54" spans="1:15" s="4" customFormat="1" ht="27" x14ac:dyDescent="0.3">
      <c r="A54" s="19" t="s">
        <v>399</v>
      </c>
      <c r="B54" s="52" t="s">
        <v>400</v>
      </c>
      <c r="C54" s="53" t="s">
        <v>159</v>
      </c>
      <c r="D54" s="53" t="s">
        <v>13</v>
      </c>
      <c r="E54" s="20">
        <v>90</v>
      </c>
      <c r="F54" s="20">
        <v>2</v>
      </c>
      <c r="G54" s="20">
        <f t="shared" ref="G54" si="39">+F54*E54/1000</f>
        <v>0.18</v>
      </c>
      <c r="H54" s="21">
        <f>+J54/I54</f>
        <v>38.666666666666664</v>
      </c>
      <c r="I54" s="20">
        <v>300</v>
      </c>
      <c r="J54" s="20">
        <v>11600</v>
      </c>
      <c r="K54" s="23" t="s">
        <v>306</v>
      </c>
      <c r="L54" s="23" t="s">
        <v>307</v>
      </c>
      <c r="M54" s="19" t="s">
        <v>299</v>
      </c>
      <c r="N54" s="23">
        <f t="shared" ref="N54" si="40">+F54-I54</f>
        <v>-298</v>
      </c>
      <c r="O54" s="23">
        <f t="shared" ref="O54" si="41">+G54*1000-J54</f>
        <v>-11420</v>
      </c>
    </row>
    <row r="55" spans="1:15" s="4" customFormat="1" ht="27" x14ac:dyDescent="0.3">
      <c r="A55" s="19" t="s">
        <v>87</v>
      </c>
      <c r="B55" s="52" t="s">
        <v>88</v>
      </c>
      <c r="C55" s="53" t="s">
        <v>159</v>
      </c>
      <c r="D55" s="53" t="s">
        <v>13</v>
      </c>
      <c r="E55" s="20">
        <v>300</v>
      </c>
      <c r="F55" s="20">
        <v>40</v>
      </c>
      <c r="G55" s="20">
        <f t="shared" si="25"/>
        <v>12</v>
      </c>
      <c r="H55" s="21">
        <f>+J55/I55</f>
        <v>38.666666666666664</v>
      </c>
      <c r="I55" s="20">
        <v>300</v>
      </c>
      <c r="J55" s="20">
        <v>11600</v>
      </c>
      <c r="K55" s="23" t="s">
        <v>306</v>
      </c>
      <c r="L55" s="23" t="s">
        <v>307</v>
      </c>
      <c r="M55" s="19" t="s">
        <v>299</v>
      </c>
      <c r="N55" s="23">
        <f t="shared" si="34"/>
        <v>-260</v>
      </c>
      <c r="O55" s="23">
        <f t="shared" si="5"/>
        <v>400</v>
      </c>
    </row>
    <row r="56" spans="1:15" s="4" customFormat="1" ht="27" x14ac:dyDescent="0.3">
      <c r="A56" s="19" t="s">
        <v>87</v>
      </c>
      <c r="B56" s="52" t="s">
        <v>218</v>
      </c>
      <c r="C56" s="53" t="s">
        <v>159</v>
      </c>
      <c r="D56" s="53" t="s">
        <v>13</v>
      </c>
      <c r="E56" s="20">
        <v>500</v>
      </c>
      <c r="F56" s="20">
        <v>40</v>
      </c>
      <c r="G56" s="20">
        <f t="shared" si="25"/>
        <v>20</v>
      </c>
      <c r="H56" s="21">
        <f t="shared" ref="H56:H59" si="42">+J56/I56</f>
        <v>500</v>
      </c>
      <c r="I56" s="20">
        <v>30</v>
      </c>
      <c r="J56" s="20">
        <v>15000</v>
      </c>
      <c r="K56" s="23" t="s">
        <v>306</v>
      </c>
      <c r="L56" s="23" t="s">
        <v>307</v>
      </c>
      <c r="M56" s="19" t="s">
        <v>299</v>
      </c>
      <c r="N56" s="23">
        <f t="shared" si="34"/>
        <v>10</v>
      </c>
      <c r="O56" s="23">
        <f t="shared" si="5"/>
        <v>5000</v>
      </c>
    </row>
    <row r="57" spans="1:15" s="4" customFormat="1" ht="27" x14ac:dyDescent="0.3">
      <c r="A57" s="19" t="s">
        <v>87</v>
      </c>
      <c r="B57" s="52" t="s">
        <v>219</v>
      </c>
      <c r="C57" s="53" t="s">
        <v>159</v>
      </c>
      <c r="D57" s="53" t="s">
        <v>13</v>
      </c>
      <c r="E57" s="20">
        <v>450</v>
      </c>
      <c r="F57" s="20">
        <v>10</v>
      </c>
      <c r="G57" s="20">
        <f t="shared" si="25"/>
        <v>4.5</v>
      </c>
      <c r="H57" s="21">
        <f t="shared" si="42"/>
        <v>450</v>
      </c>
      <c r="I57" s="20">
        <v>10</v>
      </c>
      <c r="J57" s="20">
        <v>4500</v>
      </c>
      <c r="K57" s="23" t="s">
        <v>306</v>
      </c>
      <c r="L57" s="23" t="s">
        <v>307</v>
      </c>
      <c r="M57" s="19" t="s">
        <v>299</v>
      </c>
      <c r="N57" s="23">
        <f t="shared" si="34"/>
        <v>0</v>
      </c>
      <c r="O57" s="23">
        <f t="shared" si="5"/>
        <v>0</v>
      </c>
    </row>
    <row r="58" spans="1:15" s="4" customFormat="1" ht="33" x14ac:dyDescent="0.3">
      <c r="A58" s="19" t="s">
        <v>69</v>
      </c>
      <c r="B58" s="52" t="s">
        <v>70</v>
      </c>
      <c r="C58" s="53" t="s">
        <v>159</v>
      </c>
      <c r="D58" s="53" t="s">
        <v>13</v>
      </c>
      <c r="E58" s="20">
        <v>150</v>
      </c>
      <c r="F58" s="20">
        <v>80</v>
      </c>
      <c r="G58" s="20">
        <f t="shared" ref="G58:G59" si="43">+F58*E58/1000</f>
        <v>12</v>
      </c>
      <c r="H58" s="20">
        <f t="shared" ref="H58" si="44">+J58/I58</f>
        <v>150</v>
      </c>
      <c r="I58" s="20">
        <v>80</v>
      </c>
      <c r="J58" s="20">
        <v>12000</v>
      </c>
      <c r="K58" s="31" t="s">
        <v>306</v>
      </c>
      <c r="L58" s="30" t="s">
        <v>307</v>
      </c>
      <c r="M58" s="19" t="s">
        <v>299</v>
      </c>
      <c r="N58" s="23">
        <f t="shared" ref="N58" si="45">+F58-I58</f>
        <v>0</v>
      </c>
      <c r="O58" s="23" t="e">
        <f>+G58*1000-#REF!</f>
        <v>#REF!</v>
      </c>
    </row>
    <row r="59" spans="1:15" s="4" customFormat="1" ht="33" x14ac:dyDescent="0.3">
      <c r="A59" s="19" t="s">
        <v>415</v>
      </c>
      <c r="B59" s="52" t="s">
        <v>416</v>
      </c>
      <c r="C59" s="53" t="s">
        <v>159</v>
      </c>
      <c r="D59" s="53" t="s">
        <v>13</v>
      </c>
      <c r="E59" s="20">
        <v>18000</v>
      </c>
      <c r="F59" s="20">
        <v>1</v>
      </c>
      <c r="G59" s="20">
        <f t="shared" si="43"/>
        <v>18</v>
      </c>
      <c r="H59" s="20">
        <f t="shared" si="42"/>
        <v>150</v>
      </c>
      <c r="I59" s="20">
        <v>80</v>
      </c>
      <c r="J59" s="20">
        <v>12000</v>
      </c>
      <c r="K59" s="31" t="s">
        <v>306</v>
      </c>
      <c r="L59" s="30" t="s">
        <v>307</v>
      </c>
      <c r="M59" s="19" t="s">
        <v>299</v>
      </c>
      <c r="N59" s="23">
        <f t="shared" si="34"/>
        <v>-79</v>
      </c>
      <c r="O59" s="23" t="e">
        <f>+G59*1000-#REF!</f>
        <v>#REF!</v>
      </c>
    </row>
    <row r="60" spans="1:15" s="4" customFormat="1" x14ac:dyDescent="0.3">
      <c r="A60" s="19" t="s">
        <v>238</v>
      </c>
      <c r="B60" s="52" t="s">
        <v>230</v>
      </c>
      <c r="C60" s="53" t="s">
        <v>159</v>
      </c>
      <c r="D60" s="53" t="s">
        <v>7</v>
      </c>
      <c r="E60" s="20">
        <v>7000</v>
      </c>
      <c r="F60" s="20">
        <v>2</v>
      </c>
      <c r="G60" s="20">
        <f t="shared" si="25"/>
        <v>14</v>
      </c>
      <c r="H60" s="21"/>
      <c r="I60" s="20"/>
      <c r="J60" s="20"/>
      <c r="K60" s="23"/>
      <c r="L60" s="23"/>
      <c r="M60" s="19"/>
      <c r="N60" s="23">
        <f t="shared" si="34"/>
        <v>2</v>
      </c>
      <c r="O60" s="23">
        <v>187500</v>
      </c>
    </row>
    <row r="61" spans="1:15" s="4" customFormat="1" x14ac:dyDescent="0.3">
      <c r="A61" s="19" t="s">
        <v>238</v>
      </c>
      <c r="B61" s="52" t="s">
        <v>231</v>
      </c>
      <c r="C61" s="53" t="s">
        <v>159</v>
      </c>
      <c r="D61" s="53" t="s">
        <v>7</v>
      </c>
      <c r="E61" s="20">
        <v>15000</v>
      </c>
      <c r="F61" s="20">
        <v>0.5</v>
      </c>
      <c r="G61" s="20">
        <f t="shared" si="25"/>
        <v>7.5</v>
      </c>
      <c r="H61" s="21"/>
      <c r="I61" s="20"/>
      <c r="J61" s="20"/>
      <c r="K61" s="23"/>
      <c r="L61" s="23"/>
      <c r="M61" s="19"/>
      <c r="N61" s="23">
        <f t="shared" si="34"/>
        <v>0.5</v>
      </c>
      <c r="O61" s="23">
        <v>187500</v>
      </c>
    </row>
    <row r="62" spans="1:15" s="4" customFormat="1" x14ac:dyDescent="0.3">
      <c r="A62" s="19">
        <v>33691147</v>
      </c>
      <c r="B62" s="52" t="s">
        <v>409</v>
      </c>
      <c r="C62" s="53" t="s">
        <v>159</v>
      </c>
      <c r="D62" s="53" t="s">
        <v>6</v>
      </c>
      <c r="E62" s="20">
        <v>4000</v>
      </c>
      <c r="F62" s="20">
        <v>15</v>
      </c>
      <c r="G62" s="20">
        <f t="shared" ref="G62" si="46">+F62*E62/1000</f>
        <v>60</v>
      </c>
      <c r="H62" s="21"/>
      <c r="I62" s="20"/>
      <c r="J62" s="20"/>
      <c r="K62" s="23"/>
      <c r="L62" s="23"/>
      <c r="M62" s="19"/>
      <c r="N62" s="23">
        <f t="shared" ref="N62" si="47">+F62-I62</f>
        <v>15</v>
      </c>
      <c r="O62" s="23">
        <v>187500</v>
      </c>
    </row>
    <row r="63" spans="1:15" s="4" customFormat="1" x14ac:dyDescent="0.3">
      <c r="A63" s="19" t="s">
        <v>238</v>
      </c>
      <c r="B63" s="52" t="s">
        <v>231</v>
      </c>
      <c r="C63" s="53" t="s">
        <v>159</v>
      </c>
      <c r="D63" s="53" t="s">
        <v>7</v>
      </c>
      <c r="E63" s="20">
        <v>15000</v>
      </c>
      <c r="F63" s="20">
        <v>0.5</v>
      </c>
      <c r="G63" s="20">
        <f t="shared" si="25"/>
        <v>7.5</v>
      </c>
      <c r="H63" s="21"/>
      <c r="I63" s="20"/>
      <c r="J63" s="20"/>
      <c r="K63" s="23"/>
      <c r="L63" s="23"/>
      <c r="M63" s="19"/>
      <c r="N63" s="23">
        <f t="shared" si="34"/>
        <v>0.5</v>
      </c>
      <c r="O63" s="23">
        <v>187500</v>
      </c>
    </row>
    <row r="64" spans="1:15" s="4" customFormat="1" x14ac:dyDescent="0.3">
      <c r="A64" s="19" t="s">
        <v>49</v>
      </c>
      <c r="B64" s="52" t="s">
        <v>50</v>
      </c>
      <c r="C64" s="53" t="s">
        <v>159</v>
      </c>
      <c r="D64" s="53" t="s">
        <v>13</v>
      </c>
      <c r="E64" s="20">
        <v>100</v>
      </c>
      <c r="F64" s="20">
        <v>2500</v>
      </c>
      <c r="G64" s="20">
        <f t="shared" si="25"/>
        <v>250</v>
      </c>
      <c r="H64" s="21">
        <v>90</v>
      </c>
      <c r="I64" s="20">
        <v>2000</v>
      </c>
      <c r="J64" s="20">
        <f t="shared" si="6"/>
        <v>180000</v>
      </c>
      <c r="K64" s="22" t="s">
        <v>248</v>
      </c>
      <c r="L64" s="23" t="s">
        <v>249</v>
      </c>
      <c r="M64" s="19"/>
      <c r="N64" s="23">
        <f t="shared" si="34"/>
        <v>500</v>
      </c>
      <c r="O64" s="23">
        <f t="shared" si="5"/>
        <v>70000</v>
      </c>
    </row>
    <row r="65" spans="1:15" s="80" customFormat="1" x14ac:dyDescent="0.3">
      <c r="A65" s="74" t="s">
        <v>232</v>
      </c>
      <c r="B65" s="75" t="s">
        <v>233</v>
      </c>
      <c r="C65" s="76" t="s">
        <v>5</v>
      </c>
      <c r="D65" s="76" t="s">
        <v>13</v>
      </c>
      <c r="E65" s="77">
        <v>4800</v>
      </c>
      <c r="F65" s="77">
        <v>15</v>
      </c>
      <c r="G65" s="77">
        <f t="shared" si="25"/>
        <v>72</v>
      </c>
      <c r="H65" s="78"/>
      <c r="I65" s="77"/>
      <c r="J65" s="77"/>
      <c r="K65" s="79"/>
      <c r="L65" s="79"/>
      <c r="M65" s="74"/>
      <c r="N65" s="79">
        <f t="shared" si="34"/>
        <v>15</v>
      </c>
      <c r="O65" s="79">
        <f t="shared" si="5"/>
        <v>72000</v>
      </c>
    </row>
    <row r="66" spans="1:15" s="80" customFormat="1" x14ac:dyDescent="0.3">
      <c r="A66" s="74" t="s">
        <v>232</v>
      </c>
      <c r="B66" s="75" t="s">
        <v>234</v>
      </c>
      <c r="C66" s="76" t="s">
        <v>5</v>
      </c>
      <c r="D66" s="76" t="s">
        <v>13</v>
      </c>
      <c r="E66" s="77">
        <v>3000</v>
      </c>
      <c r="F66" s="77">
        <v>10</v>
      </c>
      <c r="G66" s="77">
        <f t="shared" si="25"/>
        <v>30</v>
      </c>
      <c r="H66" s="78"/>
      <c r="I66" s="77"/>
      <c r="J66" s="77"/>
      <c r="K66" s="79"/>
      <c r="L66" s="79"/>
      <c r="M66" s="74"/>
      <c r="N66" s="79">
        <f t="shared" si="34"/>
        <v>10</v>
      </c>
      <c r="O66" s="79">
        <f t="shared" si="5"/>
        <v>30000</v>
      </c>
    </row>
    <row r="67" spans="1:15" s="80" customFormat="1" x14ac:dyDescent="0.3">
      <c r="A67" s="74" t="s">
        <v>232</v>
      </c>
      <c r="B67" s="75" t="s">
        <v>449</v>
      </c>
      <c r="C67" s="76" t="s">
        <v>5</v>
      </c>
      <c r="D67" s="76" t="s">
        <v>13</v>
      </c>
      <c r="E67" s="77">
        <v>10000</v>
      </c>
      <c r="F67" s="77">
        <v>5</v>
      </c>
      <c r="G67" s="77">
        <f t="shared" si="25"/>
        <v>50</v>
      </c>
      <c r="H67" s="78"/>
      <c r="I67" s="77"/>
      <c r="J67" s="77"/>
      <c r="K67" s="79"/>
      <c r="L67" s="79"/>
      <c r="M67" s="74"/>
      <c r="N67" s="79">
        <f t="shared" si="34"/>
        <v>5</v>
      </c>
      <c r="O67" s="79">
        <f t="shared" si="5"/>
        <v>50000</v>
      </c>
    </row>
    <row r="68" spans="1:15" s="4" customFormat="1" x14ac:dyDescent="0.3">
      <c r="A68" s="19" t="s">
        <v>74</v>
      </c>
      <c r="B68" s="52" t="s">
        <v>75</v>
      </c>
      <c r="C68" s="53" t="s">
        <v>159</v>
      </c>
      <c r="D68" s="53" t="s">
        <v>13</v>
      </c>
      <c r="E68" s="20">
        <v>4000</v>
      </c>
      <c r="F68" s="20">
        <v>10</v>
      </c>
      <c r="G68" s="20">
        <f t="shared" ref="G68" si="48">+F68*E68/1000</f>
        <v>40</v>
      </c>
      <c r="H68" s="21"/>
      <c r="I68" s="20"/>
      <c r="J68" s="20">
        <f t="shared" ref="J68" si="49">+I68*H68</f>
        <v>0</v>
      </c>
      <c r="K68" s="23"/>
      <c r="L68" s="23"/>
      <c r="M68" s="19"/>
      <c r="N68" s="23">
        <f t="shared" ref="N68" si="50">+F68-I68</f>
        <v>10</v>
      </c>
      <c r="O68" s="23">
        <f t="shared" ref="O68" si="51">+G68*1000-J68</f>
        <v>40000</v>
      </c>
    </row>
    <row r="69" spans="1:15" s="4" customFormat="1" ht="27" x14ac:dyDescent="0.3">
      <c r="A69" s="19" t="s">
        <v>27</v>
      </c>
      <c r="B69" s="52" t="s">
        <v>190</v>
      </c>
      <c r="C69" s="53" t="s">
        <v>159</v>
      </c>
      <c r="D69" s="53" t="s">
        <v>120</v>
      </c>
      <c r="E69" s="20">
        <v>400</v>
      </c>
      <c r="F69" s="20">
        <v>300</v>
      </c>
      <c r="G69" s="20">
        <f t="shared" si="25"/>
        <v>120</v>
      </c>
      <c r="H69" s="21">
        <f>+J69/I69</f>
        <v>380</v>
      </c>
      <c r="I69" s="20">
        <v>300</v>
      </c>
      <c r="J69" s="20">
        <v>114000</v>
      </c>
      <c r="K69" s="1" t="s">
        <v>273</v>
      </c>
      <c r="L69" s="23" t="s">
        <v>274</v>
      </c>
      <c r="M69" s="19" t="s">
        <v>275</v>
      </c>
      <c r="N69" s="23">
        <f t="shared" si="34"/>
        <v>0</v>
      </c>
      <c r="O69" s="23">
        <f t="shared" si="5"/>
        <v>6000</v>
      </c>
    </row>
    <row r="70" spans="1:15" s="4" customFormat="1" x14ac:dyDescent="0.3">
      <c r="A70" s="19" t="s">
        <v>38</v>
      </c>
      <c r="B70" s="52" t="s">
        <v>39</v>
      </c>
      <c r="C70" s="53" t="s">
        <v>159</v>
      </c>
      <c r="D70" s="53" t="s">
        <v>123</v>
      </c>
      <c r="E70" s="20">
        <v>400</v>
      </c>
      <c r="F70" s="20">
        <v>100</v>
      </c>
      <c r="G70" s="20">
        <f t="shared" si="25"/>
        <v>40</v>
      </c>
      <c r="H70" s="21">
        <v>390</v>
      </c>
      <c r="I70" s="20">
        <v>100</v>
      </c>
      <c r="J70" s="20">
        <v>39000</v>
      </c>
      <c r="K70" s="23" t="s">
        <v>273</v>
      </c>
      <c r="L70" s="23" t="s">
        <v>274</v>
      </c>
      <c r="M70" s="19" t="s">
        <v>275</v>
      </c>
      <c r="N70" s="23">
        <f t="shared" si="34"/>
        <v>0</v>
      </c>
      <c r="O70" s="23">
        <f>+G70*1000-J70</f>
        <v>1000</v>
      </c>
    </row>
    <row r="71" spans="1:15" s="4" customFormat="1" ht="27" x14ac:dyDescent="0.3">
      <c r="A71" s="19" t="s">
        <v>27</v>
      </c>
      <c r="B71" s="52" t="s">
        <v>47</v>
      </c>
      <c r="C71" s="53" t="s">
        <v>159</v>
      </c>
      <c r="D71" s="53" t="s">
        <v>13</v>
      </c>
      <c r="E71" s="20">
        <v>750</v>
      </c>
      <c r="F71" s="20">
        <v>20</v>
      </c>
      <c r="G71" s="20">
        <f t="shared" ref="G71" si="52">+F71*E71/1000</f>
        <v>15</v>
      </c>
      <c r="H71" s="21">
        <f>+J71/I71</f>
        <v>500</v>
      </c>
      <c r="I71" s="20">
        <v>20</v>
      </c>
      <c r="J71" s="20">
        <v>10000</v>
      </c>
      <c r="K71" s="23" t="s">
        <v>306</v>
      </c>
      <c r="L71" s="23" t="s">
        <v>307</v>
      </c>
      <c r="M71" s="19" t="s">
        <v>299</v>
      </c>
      <c r="N71" s="23">
        <f t="shared" ref="N71" si="53">+F71-I71</f>
        <v>0</v>
      </c>
      <c r="O71" s="23">
        <f t="shared" ref="O71" si="54">+G71*1000-J71</f>
        <v>5000</v>
      </c>
    </row>
    <row r="72" spans="1:15" s="4" customFormat="1" ht="27" x14ac:dyDescent="0.3">
      <c r="A72" s="19" t="s">
        <v>375</v>
      </c>
      <c r="B72" s="52" t="s">
        <v>376</v>
      </c>
      <c r="C72" s="53" t="s">
        <v>159</v>
      </c>
      <c r="D72" s="53" t="s">
        <v>13</v>
      </c>
      <c r="E72" s="20">
        <v>5000</v>
      </c>
      <c r="F72" s="20">
        <v>5</v>
      </c>
      <c r="G72" s="20">
        <f t="shared" si="25"/>
        <v>25</v>
      </c>
      <c r="H72" s="21">
        <f>+J72/I72</f>
        <v>500</v>
      </c>
      <c r="I72" s="20">
        <v>20</v>
      </c>
      <c r="J72" s="20">
        <v>10000</v>
      </c>
      <c r="K72" s="23" t="s">
        <v>306</v>
      </c>
      <c r="L72" s="23" t="s">
        <v>307</v>
      </c>
      <c r="M72" s="19" t="s">
        <v>299</v>
      </c>
      <c r="N72" s="23">
        <f t="shared" si="34"/>
        <v>-15</v>
      </c>
      <c r="O72" s="23">
        <f t="shared" ref="O72:O91" si="55">+G72*1000-J72</f>
        <v>15000</v>
      </c>
    </row>
    <row r="73" spans="1:15" s="4" customFormat="1" x14ac:dyDescent="0.3">
      <c r="A73" s="19" t="s">
        <v>27</v>
      </c>
      <c r="B73" s="52" t="s">
        <v>370</v>
      </c>
      <c r="C73" s="53" t="s">
        <v>159</v>
      </c>
      <c r="D73" s="53" t="s">
        <v>13</v>
      </c>
      <c r="E73" s="20">
        <v>10000</v>
      </c>
      <c r="F73" s="20">
        <v>4</v>
      </c>
      <c r="G73" s="20">
        <f t="shared" si="25"/>
        <v>40</v>
      </c>
      <c r="H73" s="21"/>
      <c r="I73" s="20"/>
      <c r="J73" s="20"/>
      <c r="K73" s="23"/>
      <c r="L73" s="23"/>
      <c r="M73" s="19"/>
      <c r="N73" s="23">
        <f>+F73-I73</f>
        <v>4</v>
      </c>
      <c r="O73" s="23">
        <f t="shared" si="55"/>
        <v>40000</v>
      </c>
    </row>
    <row r="74" spans="1:15" ht="27" x14ac:dyDescent="0.3">
      <c r="A74" s="24" t="s">
        <v>67</v>
      </c>
      <c r="B74" s="25" t="s">
        <v>68</v>
      </c>
      <c r="C74" s="53" t="s">
        <v>159</v>
      </c>
      <c r="D74" s="26" t="s">
        <v>13</v>
      </c>
      <c r="E74" s="27">
        <v>700</v>
      </c>
      <c r="F74" s="27">
        <v>20</v>
      </c>
      <c r="G74" s="27">
        <f t="shared" ref="G74" si="56">+F74*E74/1000</f>
        <v>14</v>
      </c>
      <c r="H74" s="28">
        <f>+J74/I74</f>
        <v>600</v>
      </c>
      <c r="I74" s="27">
        <v>20</v>
      </c>
      <c r="J74" s="27">
        <v>12000</v>
      </c>
      <c r="K74" s="29" t="s">
        <v>306</v>
      </c>
      <c r="L74" s="29" t="s">
        <v>307</v>
      </c>
      <c r="M74" s="24" t="s">
        <v>299</v>
      </c>
      <c r="N74" s="29">
        <f t="shared" ref="N74" si="57">+F74-I74</f>
        <v>0</v>
      </c>
      <c r="O74" s="29">
        <f t="shared" ref="O74" si="58">+G74*1000-J74</f>
        <v>2000</v>
      </c>
    </row>
    <row r="75" spans="1:15" s="4" customFormat="1" x14ac:dyDescent="0.3">
      <c r="A75" s="19">
        <v>39224530</v>
      </c>
      <c r="B75" s="52" t="s">
        <v>348</v>
      </c>
      <c r="C75" s="53" t="s">
        <v>159</v>
      </c>
      <c r="D75" s="53" t="s">
        <v>123</v>
      </c>
      <c r="E75" s="20">
        <v>700</v>
      </c>
      <c r="F75" s="20">
        <v>20</v>
      </c>
      <c r="G75" s="20">
        <f t="shared" si="25"/>
        <v>14</v>
      </c>
      <c r="H75" s="21">
        <v>700</v>
      </c>
      <c r="I75" s="20">
        <v>20</v>
      </c>
      <c r="J75" s="20">
        <f>+I75*H75</f>
        <v>14000</v>
      </c>
      <c r="K75" s="23" t="s">
        <v>362</v>
      </c>
      <c r="L75" s="23" t="s">
        <v>363</v>
      </c>
      <c r="M75" s="19" t="s">
        <v>364</v>
      </c>
      <c r="N75" s="23">
        <f t="shared" ref="N75:N79" si="59">+F75-I75</f>
        <v>0</v>
      </c>
      <c r="O75" s="23">
        <f t="shared" si="55"/>
        <v>0</v>
      </c>
    </row>
    <row r="76" spans="1:15" ht="27" x14ac:dyDescent="0.3">
      <c r="A76" s="24" t="s">
        <v>428</v>
      </c>
      <c r="B76" s="25" t="s">
        <v>429</v>
      </c>
      <c r="C76" s="26" t="s">
        <v>5</v>
      </c>
      <c r="D76" s="26" t="s">
        <v>13</v>
      </c>
      <c r="E76" s="27">
        <v>15000</v>
      </c>
      <c r="F76" s="27">
        <v>50</v>
      </c>
      <c r="G76" s="27">
        <f t="shared" si="25"/>
        <v>750</v>
      </c>
      <c r="H76" s="28">
        <v>7500</v>
      </c>
      <c r="I76" s="27">
        <v>80</v>
      </c>
      <c r="J76" s="27">
        <v>21600</v>
      </c>
      <c r="K76" s="29" t="s">
        <v>306</v>
      </c>
      <c r="L76" s="29" t="s">
        <v>307</v>
      </c>
      <c r="M76" s="24" t="s">
        <v>299</v>
      </c>
      <c r="N76" s="29">
        <f t="shared" si="59"/>
        <v>-30</v>
      </c>
      <c r="O76" s="29">
        <f t="shared" ref="O76" si="60">+G76*1000-J76</f>
        <v>728400</v>
      </c>
    </row>
    <row r="77" spans="1:15" ht="27" x14ac:dyDescent="0.3">
      <c r="A77" s="24" t="s">
        <v>427</v>
      </c>
      <c r="B77" s="25" t="s">
        <v>430</v>
      </c>
      <c r="C77" s="26" t="s">
        <v>5</v>
      </c>
      <c r="D77" s="26" t="s">
        <v>13</v>
      </c>
      <c r="E77" s="27">
        <v>35000</v>
      </c>
      <c r="F77" s="27">
        <v>20</v>
      </c>
      <c r="G77" s="27">
        <f t="shared" ref="G77:G78" si="61">+F77*E77/1000</f>
        <v>700</v>
      </c>
      <c r="H77" s="28">
        <v>7500</v>
      </c>
      <c r="I77" s="27">
        <v>80</v>
      </c>
      <c r="J77" s="27">
        <v>21600</v>
      </c>
      <c r="K77" s="29" t="s">
        <v>306</v>
      </c>
      <c r="L77" s="29" t="s">
        <v>307</v>
      </c>
      <c r="M77" s="24" t="s">
        <v>299</v>
      </c>
      <c r="N77" s="29">
        <f t="shared" ref="N77:N78" si="62">+F77-I77</f>
        <v>-60</v>
      </c>
      <c r="O77" s="29">
        <f t="shared" si="55"/>
        <v>678400</v>
      </c>
    </row>
    <row r="78" spans="1:15" ht="27" x14ac:dyDescent="0.3">
      <c r="A78" s="24" t="s">
        <v>431</v>
      </c>
      <c r="B78" s="25" t="s">
        <v>432</v>
      </c>
      <c r="C78" s="26" t="s">
        <v>5</v>
      </c>
      <c r="D78" s="26" t="s">
        <v>13</v>
      </c>
      <c r="E78" s="27">
        <v>250000</v>
      </c>
      <c r="F78" s="27">
        <v>1</v>
      </c>
      <c r="G78" s="27">
        <f t="shared" si="61"/>
        <v>250</v>
      </c>
      <c r="H78" s="28">
        <v>7500</v>
      </c>
      <c r="I78" s="27">
        <v>80</v>
      </c>
      <c r="J78" s="27">
        <v>21600</v>
      </c>
      <c r="K78" s="29" t="s">
        <v>306</v>
      </c>
      <c r="L78" s="29" t="s">
        <v>307</v>
      </c>
      <c r="M78" s="24" t="s">
        <v>299</v>
      </c>
      <c r="N78" s="29">
        <f t="shared" si="62"/>
        <v>-79</v>
      </c>
      <c r="O78" s="29">
        <f t="shared" si="55"/>
        <v>228400</v>
      </c>
    </row>
    <row r="79" spans="1:15" ht="27" x14ac:dyDescent="0.3">
      <c r="A79" s="24" t="s">
        <v>425</v>
      </c>
      <c r="B79" s="25" t="s">
        <v>426</v>
      </c>
      <c r="C79" s="26" t="s">
        <v>5</v>
      </c>
      <c r="D79" s="26" t="s">
        <v>13</v>
      </c>
      <c r="E79" s="27">
        <v>150000</v>
      </c>
      <c r="F79" s="27">
        <v>1</v>
      </c>
      <c r="G79" s="27">
        <f t="shared" si="25"/>
        <v>150</v>
      </c>
      <c r="H79" s="28">
        <v>7500</v>
      </c>
      <c r="I79" s="27">
        <v>80</v>
      </c>
      <c r="J79" s="27">
        <v>21600</v>
      </c>
      <c r="K79" s="29" t="s">
        <v>306</v>
      </c>
      <c r="L79" s="29" t="s">
        <v>307</v>
      </c>
      <c r="M79" s="24" t="s">
        <v>299</v>
      </c>
      <c r="N79" s="29">
        <f t="shared" si="59"/>
        <v>-79</v>
      </c>
      <c r="O79" s="29">
        <f t="shared" ref="O79" si="63">+G79*1000-J79</f>
        <v>128400</v>
      </c>
    </row>
    <row r="80" spans="1:15" ht="27" x14ac:dyDescent="0.3">
      <c r="A80" s="24" t="s">
        <v>36</v>
      </c>
      <c r="B80" s="25" t="s">
        <v>37</v>
      </c>
      <c r="C80" s="26" t="s">
        <v>5</v>
      </c>
      <c r="D80" s="26" t="s">
        <v>13</v>
      </c>
      <c r="E80" s="27">
        <v>300</v>
      </c>
      <c r="F80" s="27">
        <v>80</v>
      </c>
      <c r="G80" s="27">
        <f t="shared" ref="G80:G117" si="64">+F80*E80/1000</f>
        <v>24</v>
      </c>
      <c r="H80" s="28">
        <v>7500</v>
      </c>
      <c r="I80" s="27">
        <v>80</v>
      </c>
      <c r="J80" s="27">
        <v>21600</v>
      </c>
      <c r="K80" s="29" t="s">
        <v>306</v>
      </c>
      <c r="L80" s="29" t="s">
        <v>307</v>
      </c>
      <c r="M80" s="24" t="s">
        <v>299</v>
      </c>
      <c r="N80" s="29">
        <f t="shared" ref="N80:N94" si="65">+F80-I80</f>
        <v>0</v>
      </c>
      <c r="O80" s="29">
        <f t="shared" si="55"/>
        <v>2400</v>
      </c>
    </row>
    <row r="81" spans="1:15" ht="27" x14ac:dyDescent="0.3">
      <c r="A81" s="24" t="s">
        <v>84</v>
      </c>
      <c r="B81" s="25" t="s">
        <v>85</v>
      </c>
      <c r="C81" s="26" t="s">
        <v>5</v>
      </c>
      <c r="D81" s="26" t="s">
        <v>13</v>
      </c>
      <c r="E81" s="27">
        <v>600</v>
      </c>
      <c r="F81" s="27">
        <v>20</v>
      </c>
      <c r="G81" s="27">
        <f t="shared" si="64"/>
        <v>12</v>
      </c>
      <c r="H81" s="28">
        <v>7500</v>
      </c>
      <c r="I81" s="27">
        <v>20</v>
      </c>
      <c r="J81" s="27">
        <v>11000</v>
      </c>
      <c r="K81" s="29" t="s">
        <v>306</v>
      </c>
      <c r="L81" s="29" t="s">
        <v>307</v>
      </c>
      <c r="M81" s="24" t="s">
        <v>299</v>
      </c>
      <c r="N81" s="29">
        <f t="shared" si="65"/>
        <v>0</v>
      </c>
      <c r="O81" s="29">
        <f t="shared" si="55"/>
        <v>1000</v>
      </c>
    </row>
    <row r="82" spans="1:15" ht="27" x14ac:dyDescent="0.3">
      <c r="A82" s="24" t="s">
        <v>40</v>
      </c>
      <c r="B82" s="25" t="s">
        <v>41</v>
      </c>
      <c r="C82" s="26" t="s">
        <v>5</v>
      </c>
      <c r="D82" s="26" t="s">
        <v>13</v>
      </c>
      <c r="E82" s="27">
        <v>150</v>
      </c>
      <c r="F82" s="27">
        <v>100</v>
      </c>
      <c r="G82" s="27">
        <f t="shared" si="64"/>
        <v>15</v>
      </c>
      <c r="H82" s="28">
        <f>+J82/I82</f>
        <v>110</v>
      </c>
      <c r="I82" s="27">
        <v>100</v>
      </c>
      <c r="J82" s="27">
        <v>11000</v>
      </c>
      <c r="K82" s="32" t="s">
        <v>308</v>
      </c>
      <c r="L82" s="29" t="s">
        <v>309</v>
      </c>
      <c r="M82" s="24" t="s">
        <v>299</v>
      </c>
      <c r="N82" s="29">
        <f t="shared" si="65"/>
        <v>0</v>
      </c>
      <c r="O82" s="29">
        <f t="shared" si="55"/>
        <v>4000</v>
      </c>
    </row>
    <row r="83" spans="1:15" ht="27" x14ac:dyDescent="0.3">
      <c r="A83" s="24" t="s">
        <v>42</v>
      </c>
      <c r="B83" s="25" t="s">
        <v>43</v>
      </c>
      <c r="C83" s="26" t="s">
        <v>5</v>
      </c>
      <c r="D83" s="26" t="s">
        <v>123</v>
      </c>
      <c r="E83" s="27">
        <v>220</v>
      </c>
      <c r="F83" s="27">
        <v>60</v>
      </c>
      <c r="G83" s="27">
        <f t="shared" si="64"/>
        <v>13.2</v>
      </c>
      <c r="H83" s="28">
        <f>+J83/I83</f>
        <v>220</v>
      </c>
      <c r="I83" s="27">
        <v>60</v>
      </c>
      <c r="J83" s="27">
        <v>13200</v>
      </c>
      <c r="K83" s="32" t="s">
        <v>308</v>
      </c>
      <c r="L83" s="29" t="s">
        <v>309</v>
      </c>
      <c r="M83" s="24" t="s">
        <v>299</v>
      </c>
      <c r="N83" s="29">
        <f t="shared" si="65"/>
        <v>0</v>
      </c>
      <c r="O83" s="29">
        <f t="shared" si="55"/>
        <v>0</v>
      </c>
    </row>
    <row r="84" spans="1:15" ht="27" x14ac:dyDescent="0.3">
      <c r="A84" s="24" t="s">
        <v>36</v>
      </c>
      <c r="B84" s="25" t="s">
        <v>44</v>
      </c>
      <c r="C84" s="26" t="s">
        <v>5</v>
      </c>
      <c r="D84" s="26" t="s">
        <v>13</v>
      </c>
      <c r="E84" s="27">
        <v>300</v>
      </c>
      <c r="F84" s="27">
        <v>30</v>
      </c>
      <c r="G84" s="27">
        <f t="shared" si="64"/>
        <v>9</v>
      </c>
      <c r="H84" s="28">
        <f>+J84/I84</f>
        <v>250</v>
      </c>
      <c r="I84" s="27">
        <v>30</v>
      </c>
      <c r="J84" s="27">
        <v>7500</v>
      </c>
      <c r="K84" s="29" t="s">
        <v>306</v>
      </c>
      <c r="L84" s="29" t="s">
        <v>307</v>
      </c>
      <c r="M84" s="24" t="s">
        <v>299</v>
      </c>
      <c r="N84" s="29">
        <f t="shared" si="65"/>
        <v>0</v>
      </c>
      <c r="O84" s="29">
        <f t="shared" si="55"/>
        <v>1500</v>
      </c>
    </row>
    <row r="85" spans="1:15" x14ac:dyDescent="0.3">
      <c r="A85" s="24" t="s">
        <v>45</v>
      </c>
      <c r="B85" s="25" t="s">
        <v>46</v>
      </c>
      <c r="C85" s="26" t="s">
        <v>159</v>
      </c>
      <c r="D85" s="26" t="s">
        <v>7</v>
      </c>
      <c r="E85" s="27">
        <v>200</v>
      </c>
      <c r="F85" s="27">
        <v>300</v>
      </c>
      <c r="G85" s="27">
        <f t="shared" si="64"/>
        <v>60</v>
      </c>
      <c r="H85" s="28">
        <v>200</v>
      </c>
      <c r="I85" s="27">
        <v>300</v>
      </c>
      <c r="J85" s="27">
        <f t="shared" ref="J85:J87" si="66">+I85*H85</f>
        <v>60000</v>
      </c>
      <c r="K85" s="29" t="s">
        <v>251</v>
      </c>
      <c r="L85" s="29" t="s">
        <v>250</v>
      </c>
      <c r="M85" s="24" t="s">
        <v>255</v>
      </c>
      <c r="N85" s="29">
        <f t="shared" si="65"/>
        <v>0</v>
      </c>
      <c r="O85" s="29">
        <f t="shared" si="55"/>
        <v>0</v>
      </c>
    </row>
    <row r="86" spans="1:15" x14ac:dyDescent="0.3">
      <c r="A86" s="24" t="s">
        <v>48</v>
      </c>
      <c r="B86" s="25" t="s">
        <v>252</v>
      </c>
      <c r="C86" s="26" t="s">
        <v>159</v>
      </c>
      <c r="D86" s="26" t="s">
        <v>7</v>
      </c>
      <c r="E86" s="27">
        <v>150</v>
      </c>
      <c r="F86" s="27">
        <v>300</v>
      </c>
      <c r="G86" s="27">
        <f t="shared" si="64"/>
        <v>45</v>
      </c>
      <c r="H86" s="28">
        <v>100</v>
      </c>
      <c r="I86" s="27">
        <v>300</v>
      </c>
      <c r="J86" s="27">
        <f t="shared" si="66"/>
        <v>30000</v>
      </c>
      <c r="K86" s="29" t="s">
        <v>251</v>
      </c>
      <c r="L86" s="29" t="s">
        <v>250</v>
      </c>
      <c r="M86" s="24" t="s">
        <v>255</v>
      </c>
      <c r="N86" s="29">
        <f t="shared" si="65"/>
        <v>0</v>
      </c>
      <c r="O86" s="29">
        <f t="shared" si="55"/>
        <v>15000</v>
      </c>
    </row>
    <row r="87" spans="1:15" x14ac:dyDescent="0.3">
      <c r="A87" s="24" t="s">
        <v>65</v>
      </c>
      <c r="B87" s="25" t="s">
        <v>66</v>
      </c>
      <c r="C87" s="26" t="s">
        <v>5</v>
      </c>
      <c r="D87" s="26" t="s">
        <v>13</v>
      </c>
      <c r="E87" s="27">
        <v>250</v>
      </c>
      <c r="F87" s="27">
        <v>200</v>
      </c>
      <c r="G87" s="27">
        <f t="shared" si="64"/>
        <v>50</v>
      </c>
      <c r="H87" s="28"/>
      <c r="I87" s="28"/>
      <c r="J87" s="27">
        <f t="shared" si="66"/>
        <v>0</v>
      </c>
      <c r="K87" s="32"/>
      <c r="L87" s="29"/>
      <c r="M87" s="24"/>
      <c r="N87" s="29">
        <f t="shared" si="65"/>
        <v>200</v>
      </c>
      <c r="O87" s="29">
        <f t="shared" si="55"/>
        <v>50000</v>
      </c>
    </row>
    <row r="88" spans="1:15" ht="27" x14ac:dyDescent="0.3">
      <c r="A88" s="24" t="s">
        <v>111</v>
      </c>
      <c r="B88" s="25" t="s">
        <v>112</v>
      </c>
      <c r="C88" s="26" t="s">
        <v>5</v>
      </c>
      <c r="D88" s="26" t="s">
        <v>13</v>
      </c>
      <c r="E88" s="27">
        <v>1400</v>
      </c>
      <c r="F88" s="27">
        <v>40</v>
      </c>
      <c r="G88" s="27">
        <f t="shared" si="64"/>
        <v>56</v>
      </c>
      <c r="H88" s="28">
        <f>+J88/I88</f>
        <v>1250</v>
      </c>
      <c r="I88" s="27">
        <v>40</v>
      </c>
      <c r="J88" s="27">
        <v>50000</v>
      </c>
      <c r="K88" s="29" t="s">
        <v>308</v>
      </c>
      <c r="L88" s="29" t="s">
        <v>309</v>
      </c>
      <c r="M88" s="24" t="s">
        <v>299</v>
      </c>
      <c r="N88" s="29">
        <f t="shared" si="65"/>
        <v>0</v>
      </c>
      <c r="O88" s="29">
        <f t="shared" si="55"/>
        <v>6000</v>
      </c>
    </row>
    <row r="89" spans="1:15" ht="27" x14ac:dyDescent="0.3">
      <c r="A89" s="24" t="s">
        <v>113</v>
      </c>
      <c r="B89" s="25" t="s">
        <v>114</v>
      </c>
      <c r="C89" s="26" t="s">
        <v>5</v>
      </c>
      <c r="D89" s="26" t="s">
        <v>13</v>
      </c>
      <c r="E89" s="27">
        <v>500</v>
      </c>
      <c r="F89" s="27">
        <v>50</v>
      </c>
      <c r="G89" s="27">
        <f t="shared" si="64"/>
        <v>25</v>
      </c>
      <c r="H89" s="28">
        <f t="shared" ref="H89:H92" si="67">+J89/I89</f>
        <v>380</v>
      </c>
      <c r="I89" s="27">
        <v>50</v>
      </c>
      <c r="J89" s="27">
        <v>19000</v>
      </c>
      <c r="K89" s="29" t="s">
        <v>308</v>
      </c>
      <c r="L89" s="29" t="s">
        <v>309</v>
      </c>
      <c r="M89" s="24" t="s">
        <v>299</v>
      </c>
      <c r="N89" s="29">
        <f t="shared" si="65"/>
        <v>0</v>
      </c>
      <c r="O89" s="29">
        <f t="shared" si="55"/>
        <v>6000</v>
      </c>
    </row>
    <row r="90" spans="1:15" ht="21" customHeight="1" x14ac:dyDescent="0.3">
      <c r="A90" s="24">
        <v>39837000</v>
      </c>
      <c r="B90" s="25" t="s">
        <v>191</v>
      </c>
      <c r="C90" s="26" t="s">
        <v>5</v>
      </c>
      <c r="D90" s="26" t="s">
        <v>13</v>
      </c>
      <c r="E90" s="27">
        <v>400</v>
      </c>
      <c r="F90" s="27">
        <v>100</v>
      </c>
      <c r="G90" s="27">
        <f t="shared" si="64"/>
        <v>40</v>
      </c>
      <c r="H90" s="28"/>
      <c r="I90" s="27"/>
      <c r="J90" s="27"/>
      <c r="K90" s="29"/>
      <c r="L90" s="29"/>
      <c r="M90" s="24"/>
      <c r="N90" s="29">
        <f t="shared" si="65"/>
        <v>100</v>
      </c>
      <c r="O90" s="29">
        <f t="shared" si="55"/>
        <v>40000</v>
      </c>
    </row>
    <row r="91" spans="1:15" ht="27" x14ac:dyDescent="0.3">
      <c r="A91" s="24" t="s">
        <v>115</v>
      </c>
      <c r="B91" s="25" t="s">
        <v>116</v>
      </c>
      <c r="C91" s="26" t="s">
        <v>5</v>
      </c>
      <c r="D91" s="26" t="s">
        <v>13</v>
      </c>
      <c r="E91" s="27">
        <v>6000</v>
      </c>
      <c r="F91" s="27">
        <v>5</v>
      </c>
      <c r="G91" s="27">
        <f t="shared" ref="G91" si="68">+F91*E91/1000</f>
        <v>30</v>
      </c>
      <c r="H91" s="28">
        <f t="shared" ref="H91" si="69">+J91/I91</f>
        <v>6000</v>
      </c>
      <c r="I91" s="27">
        <v>5</v>
      </c>
      <c r="J91" s="27">
        <v>30000</v>
      </c>
      <c r="K91" s="29" t="s">
        <v>308</v>
      </c>
      <c r="L91" s="29" t="s">
        <v>309</v>
      </c>
      <c r="M91" s="24" t="s">
        <v>299</v>
      </c>
      <c r="N91" s="29">
        <f t="shared" ref="N91" si="70">+F91-I91</f>
        <v>0</v>
      </c>
      <c r="O91" s="29">
        <f t="shared" si="55"/>
        <v>0</v>
      </c>
    </row>
    <row r="92" spans="1:15" ht="27" x14ac:dyDescent="0.3">
      <c r="A92" s="24" t="s">
        <v>84</v>
      </c>
      <c r="B92" s="25" t="s">
        <v>439</v>
      </c>
      <c r="C92" s="26" t="s">
        <v>159</v>
      </c>
      <c r="D92" s="26" t="s">
        <v>13</v>
      </c>
      <c r="E92" s="27">
        <v>10000</v>
      </c>
      <c r="F92" s="27">
        <v>5</v>
      </c>
      <c r="G92" s="27">
        <f t="shared" si="64"/>
        <v>50</v>
      </c>
      <c r="H92" s="28">
        <f t="shared" si="67"/>
        <v>6000</v>
      </c>
      <c r="I92" s="27">
        <v>5</v>
      </c>
      <c r="J92" s="27">
        <v>30000</v>
      </c>
      <c r="K92" s="29" t="s">
        <v>308</v>
      </c>
      <c r="L92" s="29" t="s">
        <v>309</v>
      </c>
      <c r="M92" s="24" t="s">
        <v>299</v>
      </c>
      <c r="N92" s="29">
        <f t="shared" si="65"/>
        <v>0</v>
      </c>
      <c r="O92" s="29">
        <f t="shared" ref="O92:O94" si="71">+G92*1000-J92</f>
        <v>20000</v>
      </c>
    </row>
    <row r="93" spans="1:15" x14ac:dyDescent="0.3">
      <c r="A93" s="24" t="s">
        <v>209</v>
      </c>
      <c r="B93" s="25" t="s">
        <v>210</v>
      </c>
      <c r="C93" s="26" t="s">
        <v>159</v>
      </c>
      <c r="D93" s="26" t="s">
        <v>13</v>
      </c>
      <c r="E93" s="27">
        <v>4000</v>
      </c>
      <c r="F93" s="27">
        <v>10</v>
      </c>
      <c r="G93" s="27">
        <f t="shared" ref="G93" si="72">+F93*E93/1000</f>
        <v>40</v>
      </c>
      <c r="H93" s="21"/>
      <c r="I93" s="20"/>
      <c r="J93" s="20"/>
      <c r="K93" s="23"/>
      <c r="L93" s="23"/>
      <c r="M93" s="19"/>
      <c r="N93" s="23">
        <f t="shared" ref="N93" si="73">+F93-I93</f>
        <v>10</v>
      </c>
      <c r="O93" s="23">
        <f t="shared" ref="O93" si="74">+G93*1000-J93</f>
        <v>40000</v>
      </c>
    </row>
    <row r="94" spans="1:15" x14ac:dyDescent="0.3">
      <c r="A94" s="24" t="s">
        <v>209</v>
      </c>
      <c r="B94" s="25" t="s">
        <v>373</v>
      </c>
      <c r="C94" s="26" t="s">
        <v>159</v>
      </c>
      <c r="D94" s="26" t="s">
        <v>13</v>
      </c>
      <c r="E94" s="27">
        <v>700</v>
      </c>
      <c r="F94" s="27">
        <v>30</v>
      </c>
      <c r="G94" s="27">
        <f t="shared" si="64"/>
        <v>21</v>
      </c>
      <c r="H94" s="21"/>
      <c r="I94" s="20"/>
      <c r="J94" s="20"/>
      <c r="K94" s="23"/>
      <c r="L94" s="23"/>
      <c r="M94" s="19"/>
      <c r="N94" s="23">
        <f t="shared" si="65"/>
        <v>30</v>
      </c>
      <c r="O94" s="23">
        <f t="shared" si="71"/>
        <v>21000</v>
      </c>
    </row>
    <row r="95" spans="1:15" ht="27" x14ac:dyDescent="0.3">
      <c r="A95" s="24" t="s">
        <v>105</v>
      </c>
      <c r="B95" s="25" t="s">
        <v>119</v>
      </c>
      <c r="C95" s="26" t="s">
        <v>159</v>
      </c>
      <c r="D95" s="26" t="s">
        <v>13</v>
      </c>
      <c r="E95" s="27">
        <v>20000</v>
      </c>
      <c r="F95" s="27">
        <v>5</v>
      </c>
      <c r="G95" s="27">
        <f t="shared" si="64"/>
        <v>100</v>
      </c>
      <c r="H95" s="28">
        <f>+J95/I95</f>
        <v>17010</v>
      </c>
      <c r="I95" s="27">
        <v>7</v>
      </c>
      <c r="J95" s="27">
        <v>119070</v>
      </c>
      <c r="K95" s="29" t="s">
        <v>313</v>
      </c>
      <c r="L95" s="29" t="s">
        <v>314</v>
      </c>
      <c r="M95" s="24" t="s">
        <v>311</v>
      </c>
      <c r="N95" s="29">
        <f t="shared" ref="N95" si="75">+F95-I95</f>
        <v>-2</v>
      </c>
      <c r="O95" s="29">
        <f t="shared" ref="O95:O99" si="76">+G95*1000-J95</f>
        <v>-19070</v>
      </c>
    </row>
    <row r="96" spans="1:15" ht="27" x14ac:dyDescent="0.3">
      <c r="A96" s="24" t="s">
        <v>367</v>
      </c>
      <c r="B96" s="25" t="s">
        <v>368</v>
      </c>
      <c r="C96" s="26" t="s">
        <v>159</v>
      </c>
      <c r="D96" s="26" t="s">
        <v>13</v>
      </c>
      <c r="E96" s="27">
        <v>20000</v>
      </c>
      <c r="F96" s="27">
        <v>1</v>
      </c>
      <c r="G96" s="27">
        <f t="shared" si="64"/>
        <v>20</v>
      </c>
      <c r="H96" s="21">
        <f>+J96/I96</f>
        <v>48650</v>
      </c>
      <c r="I96" s="20">
        <v>1</v>
      </c>
      <c r="J96" s="20">
        <v>48650</v>
      </c>
      <c r="K96" s="23" t="s">
        <v>313</v>
      </c>
      <c r="L96" s="23" t="s">
        <v>314</v>
      </c>
      <c r="M96" s="19" t="s">
        <v>311</v>
      </c>
      <c r="N96" s="23">
        <f>+F96-I96</f>
        <v>0</v>
      </c>
      <c r="O96" s="23">
        <f t="shared" si="76"/>
        <v>-28650</v>
      </c>
    </row>
    <row r="97" spans="1:15" x14ac:dyDescent="0.3">
      <c r="A97" s="24" t="s">
        <v>390</v>
      </c>
      <c r="B97" s="25" t="s">
        <v>391</v>
      </c>
      <c r="C97" s="26" t="s">
        <v>159</v>
      </c>
      <c r="D97" s="26" t="s">
        <v>13</v>
      </c>
      <c r="E97" s="27">
        <v>15000</v>
      </c>
      <c r="F97" s="27">
        <v>1</v>
      </c>
      <c r="G97" s="27">
        <f t="shared" si="64"/>
        <v>15</v>
      </c>
      <c r="H97" s="21"/>
      <c r="I97" s="20"/>
      <c r="J97" s="20">
        <f t="shared" ref="J97" si="77">+I97*H97</f>
        <v>0</v>
      </c>
      <c r="K97" s="22"/>
      <c r="L97" s="23"/>
      <c r="M97" s="19"/>
      <c r="N97" s="23">
        <f t="shared" ref="N97" si="78">+F97-I97</f>
        <v>1</v>
      </c>
      <c r="O97" s="23">
        <f t="shared" si="76"/>
        <v>15000</v>
      </c>
    </row>
    <row r="98" spans="1:15" x14ac:dyDescent="0.3">
      <c r="A98" s="24" t="s">
        <v>93</v>
      </c>
      <c r="B98" s="25" t="s">
        <v>392</v>
      </c>
      <c r="C98" s="26" t="s">
        <v>159</v>
      </c>
      <c r="D98" s="26" t="s">
        <v>6</v>
      </c>
      <c r="E98" s="27">
        <v>8300</v>
      </c>
      <c r="F98" s="27">
        <v>1</v>
      </c>
      <c r="G98" s="27">
        <f t="shared" ref="G98" si="79">+F98*E98/1000</f>
        <v>8.3000000000000007</v>
      </c>
      <c r="H98" s="21"/>
      <c r="I98" s="20"/>
      <c r="J98" s="20">
        <f t="shared" ref="J98" si="80">+I98*H98</f>
        <v>0</v>
      </c>
      <c r="K98" s="22"/>
      <c r="L98" s="23"/>
      <c r="M98" s="19"/>
      <c r="N98" s="23">
        <f t="shared" ref="N98" si="81">+F98-I98</f>
        <v>1</v>
      </c>
      <c r="O98" s="23">
        <f t="shared" ref="O98" si="82">+G98*1000-J98</f>
        <v>8300</v>
      </c>
    </row>
    <row r="99" spans="1:15" x14ac:dyDescent="0.3">
      <c r="A99" s="24" t="s">
        <v>93</v>
      </c>
      <c r="B99" s="25" t="s">
        <v>445</v>
      </c>
      <c r="C99" s="26" t="s">
        <v>159</v>
      </c>
      <c r="D99" s="26" t="s">
        <v>13</v>
      </c>
      <c r="E99" s="27">
        <v>4000</v>
      </c>
      <c r="F99" s="27">
        <v>10</v>
      </c>
      <c r="G99" s="27">
        <f t="shared" si="64"/>
        <v>40</v>
      </c>
      <c r="H99" s="21"/>
      <c r="I99" s="20"/>
      <c r="J99" s="20">
        <f t="shared" ref="J99" si="83">+I99*H99</f>
        <v>0</v>
      </c>
      <c r="K99" s="22"/>
      <c r="L99" s="23"/>
      <c r="M99" s="19"/>
      <c r="N99" s="23">
        <f t="shared" ref="N99" si="84">+F99-I99</f>
        <v>10</v>
      </c>
      <c r="O99" s="23">
        <f t="shared" si="76"/>
        <v>40000</v>
      </c>
    </row>
    <row r="100" spans="1:15" ht="27" x14ac:dyDescent="0.3">
      <c r="A100" s="24" t="s">
        <v>94</v>
      </c>
      <c r="B100" s="25" t="s">
        <v>95</v>
      </c>
      <c r="C100" s="26" t="s">
        <v>159</v>
      </c>
      <c r="D100" s="26" t="s">
        <v>13</v>
      </c>
      <c r="E100" s="27">
        <v>18000</v>
      </c>
      <c r="F100" s="27">
        <v>1</v>
      </c>
      <c r="G100" s="27">
        <f t="shared" si="64"/>
        <v>18</v>
      </c>
      <c r="H100" s="28">
        <v>11608.33</v>
      </c>
      <c r="I100" s="27">
        <v>1</v>
      </c>
      <c r="J100" s="27">
        <v>13930</v>
      </c>
      <c r="K100" s="29" t="s">
        <v>313</v>
      </c>
      <c r="L100" s="29" t="s">
        <v>314</v>
      </c>
      <c r="M100" s="24" t="s">
        <v>311</v>
      </c>
      <c r="N100" s="29">
        <f t="shared" ref="N100:N108" si="85">+F100-I100</f>
        <v>0</v>
      </c>
      <c r="O100" s="29">
        <f t="shared" ref="O100:O108" si="86">+G100*1000-J100</f>
        <v>4070</v>
      </c>
    </row>
    <row r="101" spans="1:15" x14ac:dyDescent="0.3">
      <c r="A101" s="24" t="s">
        <v>96</v>
      </c>
      <c r="B101" s="25" t="s">
        <v>97</v>
      </c>
      <c r="C101" s="26" t="s">
        <v>159</v>
      </c>
      <c r="D101" s="26" t="s">
        <v>13</v>
      </c>
      <c r="E101" s="27">
        <v>25000</v>
      </c>
      <c r="F101" s="27">
        <v>4</v>
      </c>
      <c r="G101" s="27">
        <f t="shared" si="64"/>
        <v>100</v>
      </c>
      <c r="H101" s="21"/>
      <c r="I101" s="20"/>
      <c r="J101" s="20">
        <f t="shared" ref="J101:J108" si="87">+I101*H101</f>
        <v>0</v>
      </c>
      <c r="K101" s="22"/>
      <c r="L101" s="23"/>
      <c r="M101" s="19"/>
      <c r="N101" s="23">
        <f t="shared" si="85"/>
        <v>4</v>
      </c>
      <c r="O101" s="23">
        <f t="shared" si="86"/>
        <v>100000</v>
      </c>
    </row>
    <row r="102" spans="1:15" x14ac:dyDescent="0.3">
      <c r="A102" s="24" t="s">
        <v>98</v>
      </c>
      <c r="B102" s="25" t="s">
        <v>99</v>
      </c>
      <c r="C102" s="26" t="s">
        <v>159</v>
      </c>
      <c r="D102" s="26" t="s">
        <v>13</v>
      </c>
      <c r="E102" s="27">
        <v>600</v>
      </c>
      <c r="F102" s="27">
        <v>10</v>
      </c>
      <c r="G102" s="27">
        <f t="shared" si="64"/>
        <v>6</v>
      </c>
      <c r="H102" s="21"/>
      <c r="I102" s="20"/>
      <c r="J102" s="20">
        <f t="shared" si="87"/>
        <v>0</v>
      </c>
      <c r="K102" s="22"/>
      <c r="L102" s="23"/>
      <c r="M102" s="19"/>
      <c r="N102" s="23">
        <f t="shared" si="85"/>
        <v>10</v>
      </c>
      <c r="O102" s="23">
        <f t="shared" si="86"/>
        <v>6000</v>
      </c>
    </row>
    <row r="103" spans="1:15" x14ac:dyDescent="0.3">
      <c r="A103" s="24" t="s">
        <v>28</v>
      </c>
      <c r="B103" s="25" t="s">
        <v>29</v>
      </c>
      <c r="C103" s="26" t="s">
        <v>159</v>
      </c>
      <c r="D103" s="26" t="s">
        <v>13</v>
      </c>
      <c r="E103" s="27">
        <v>800</v>
      </c>
      <c r="F103" s="27">
        <v>10</v>
      </c>
      <c r="G103" s="27">
        <f t="shared" si="64"/>
        <v>8</v>
      </c>
      <c r="H103" s="21"/>
      <c r="I103" s="20"/>
      <c r="J103" s="20">
        <f t="shared" ref="J103:J105" si="88">+I103*H103</f>
        <v>0</v>
      </c>
      <c r="K103" s="23"/>
      <c r="L103" s="23"/>
      <c r="M103" s="19"/>
      <c r="N103" s="23">
        <f t="shared" ref="N103:N106" si="89">+F103-I103</f>
        <v>10</v>
      </c>
      <c r="O103" s="23">
        <f t="shared" ref="O103:O105" si="90">+G103*1000-J103</f>
        <v>8000</v>
      </c>
    </row>
    <row r="104" spans="1:15" x14ac:dyDescent="0.3">
      <c r="A104" s="24" t="s">
        <v>30</v>
      </c>
      <c r="B104" s="25" t="s">
        <v>31</v>
      </c>
      <c r="C104" s="26" t="s">
        <v>159</v>
      </c>
      <c r="D104" s="26" t="s">
        <v>121</v>
      </c>
      <c r="E104" s="27">
        <v>300</v>
      </c>
      <c r="F104" s="27">
        <v>50</v>
      </c>
      <c r="G104" s="27">
        <f t="shared" ref="G104" si="91">+F104*E104/1000</f>
        <v>15</v>
      </c>
      <c r="H104" s="21"/>
      <c r="I104" s="20"/>
      <c r="J104" s="20">
        <f t="shared" ref="J104" si="92">+I104*H104</f>
        <v>0</v>
      </c>
      <c r="K104" s="22"/>
      <c r="L104" s="23"/>
      <c r="M104" s="19"/>
      <c r="N104" s="23">
        <f t="shared" ref="N104" si="93">+F104-I104</f>
        <v>50</v>
      </c>
      <c r="O104" s="23">
        <f t="shared" ref="O104" si="94">+G104*1000-J104</f>
        <v>15000</v>
      </c>
    </row>
    <row r="105" spans="1:15" ht="27" x14ac:dyDescent="0.3">
      <c r="A105" s="24" t="s">
        <v>30</v>
      </c>
      <c r="B105" s="25" t="s">
        <v>413</v>
      </c>
      <c r="C105" s="26" t="s">
        <v>159</v>
      </c>
      <c r="D105" s="26" t="s">
        <v>121</v>
      </c>
      <c r="E105" s="27">
        <v>900</v>
      </c>
      <c r="F105" s="27">
        <v>100</v>
      </c>
      <c r="G105" s="27">
        <f t="shared" si="64"/>
        <v>90</v>
      </c>
      <c r="H105" s="28"/>
      <c r="I105" s="27"/>
      <c r="J105" s="27">
        <f t="shared" si="88"/>
        <v>0</v>
      </c>
      <c r="K105" s="32"/>
      <c r="L105" s="29"/>
      <c r="M105" s="24"/>
      <c r="N105" s="29">
        <f t="shared" si="89"/>
        <v>100</v>
      </c>
      <c r="O105" s="29">
        <f t="shared" si="90"/>
        <v>90000</v>
      </c>
    </row>
    <row r="106" spans="1:15" x14ac:dyDescent="0.3">
      <c r="A106" s="24" t="s">
        <v>225</v>
      </c>
      <c r="B106" s="25" t="s">
        <v>226</v>
      </c>
      <c r="C106" s="26" t="s">
        <v>159</v>
      </c>
      <c r="D106" s="26" t="s">
        <v>13</v>
      </c>
      <c r="E106" s="27">
        <v>3500</v>
      </c>
      <c r="F106" s="27">
        <v>10</v>
      </c>
      <c r="G106" s="27">
        <f t="shared" si="64"/>
        <v>35</v>
      </c>
      <c r="H106" s="21"/>
      <c r="I106" s="20"/>
      <c r="J106" s="20"/>
      <c r="K106" s="23"/>
      <c r="L106" s="23"/>
      <c r="M106" s="19"/>
      <c r="N106" s="23">
        <f t="shared" si="89"/>
        <v>10</v>
      </c>
      <c r="O106" s="23">
        <f t="shared" ref="O106" si="95">+G106*1000-J106</f>
        <v>35000</v>
      </c>
    </row>
    <row r="107" spans="1:15" x14ac:dyDescent="0.3">
      <c r="A107" s="24" t="s">
        <v>100</v>
      </c>
      <c r="B107" s="25" t="s">
        <v>101</v>
      </c>
      <c r="C107" s="26" t="s">
        <v>159</v>
      </c>
      <c r="D107" s="26" t="s">
        <v>13</v>
      </c>
      <c r="E107" s="27">
        <v>800</v>
      </c>
      <c r="F107" s="27">
        <v>10</v>
      </c>
      <c r="G107" s="27">
        <f t="shared" si="64"/>
        <v>8</v>
      </c>
      <c r="H107" s="21"/>
      <c r="I107" s="20"/>
      <c r="J107" s="20">
        <f t="shared" si="87"/>
        <v>0</v>
      </c>
      <c r="K107" s="22"/>
      <c r="L107" s="23"/>
      <c r="M107" s="19"/>
      <c r="N107" s="23">
        <f t="shared" si="85"/>
        <v>10</v>
      </c>
      <c r="O107" s="23">
        <f t="shared" si="86"/>
        <v>8000</v>
      </c>
    </row>
    <row r="108" spans="1:15" x14ac:dyDescent="0.3">
      <c r="A108" s="24" t="s">
        <v>100</v>
      </c>
      <c r="B108" s="25" t="s">
        <v>102</v>
      </c>
      <c r="C108" s="26" t="s">
        <v>159</v>
      </c>
      <c r="D108" s="26" t="s">
        <v>13</v>
      </c>
      <c r="E108" s="27">
        <v>1450</v>
      </c>
      <c r="F108" s="27">
        <v>10</v>
      </c>
      <c r="G108" s="27">
        <f t="shared" si="64"/>
        <v>14.5</v>
      </c>
      <c r="H108" s="21"/>
      <c r="I108" s="20"/>
      <c r="J108" s="20">
        <f t="shared" si="87"/>
        <v>0</v>
      </c>
      <c r="K108" s="22"/>
      <c r="L108" s="23"/>
      <c r="M108" s="19"/>
      <c r="N108" s="23">
        <f t="shared" si="85"/>
        <v>10</v>
      </c>
      <c r="O108" s="23">
        <f t="shared" si="86"/>
        <v>14500</v>
      </c>
    </row>
    <row r="109" spans="1:15" x14ac:dyDescent="0.3">
      <c r="A109" s="24" t="s">
        <v>34</v>
      </c>
      <c r="B109" s="25" t="s">
        <v>35</v>
      </c>
      <c r="C109" s="26" t="s">
        <v>159</v>
      </c>
      <c r="D109" s="26" t="s">
        <v>13</v>
      </c>
      <c r="E109" s="27">
        <v>5000</v>
      </c>
      <c r="F109" s="27">
        <v>6</v>
      </c>
      <c r="G109" s="27">
        <f t="shared" si="64"/>
        <v>30</v>
      </c>
      <c r="H109" s="21"/>
      <c r="I109" s="20"/>
      <c r="J109" s="20">
        <f t="shared" ref="J109" si="96">+I109*H109</f>
        <v>0</v>
      </c>
      <c r="K109" s="23"/>
      <c r="L109" s="23"/>
      <c r="M109" s="19"/>
      <c r="N109" s="23">
        <f t="shared" ref="N109" si="97">+F109-I109</f>
        <v>6</v>
      </c>
      <c r="O109" s="23">
        <f t="shared" ref="O109" si="98">+G109*1000-J109</f>
        <v>30000</v>
      </c>
    </row>
    <row r="110" spans="1:15" x14ac:dyDescent="0.3">
      <c r="A110" s="24" t="s">
        <v>76</v>
      </c>
      <c r="B110" s="25" t="s">
        <v>77</v>
      </c>
      <c r="C110" s="26" t="s">
        <v>159</v>
      </c>
      <c r="D110" s="26" t="s">
        <v>13</v>
      </c>
      <c r="E110" s="27">
        <v>23000</v>
      </c>
      <c r="F110" s="27">
        <v>10</v>
      </c>
      <c r="G110" s="27">
        <f t="shared" si="64"/>
        <v>230</v>
      </c>
      <c r="H110" s="27">
        <f t="shared" ref="H110" si="99">+G110*F110/1000</f>
        <v>2.2999999999999998</v>
      </c>
      <c r="I110" s="27">
        <f t="shared" ref="I110" si="100">+H110*G110/1000</f>
        <v>0.52900000000000003</v>
      </c>
      <c r="J110" s="27">
        <f t="shared" ref="J110" si="101">+I110*H110/1000</f>
        <v>1.2166999999999998E-3</v>
      </c>
      <c r="K110" s="27">
        <f t="shared" ref="K110" si="102">+J110*I110/1000</f>
        <v>6.4363429999999988E-7</v>
      </c>
      <c r="L110" s="27">
        <f t="shared" ref="L110" si="103">+K110*J110/1000</f>
        <v>7.8310985280999969E-13</v>
      </c>
      <c r="M110" s="27">
        <f t="shared" ref="M110" si="104">+L110*K110/1000</f>
        <v>5.040363619364671E-22</v>
      </c>
      <c r="N110" s="27">
        <f t="shared" ref="N110" si="105">+M110*L110/1000</f>
        <v>3.9471584120695442E-37</v>
      </c>
      <c r="O110" s="27">
        <f t="shared" ref="O110" si="106">+N110*M110/1000</f>
        <v>1.9895113660064557E-61</v>
      </c>
    </row>
    <row r="111" spans="1:15" ht="27" x14ac:dyDescent="0.3">
      <c r="A111" s="24" t="s">
        <v>414</v>
      </c>
      <c r="B111" s="25" t="s">
        <v>424</v>
      </c>
      <c r="C111" s="26" t="s">
        <v>159</v>
      </c>
      <c r="D111" s="26" t="s">
        <v>13</v>
      </c>
      <c r="E111" s="27">
        <v>18000</v>
      </c>
      <c r="F111" s="27">
        <v>1</v>
      </c>
      <c r="G111" s="27">
        <f>+F111*E111/1000</f>
        <v>18</v>
      </c>
      <c r="H111" s="21">
        <f>+J111/I111</f>
        <v>300</v>
      </c>
      <c r="I111" s="20">
        <v>25</v>
      </c>
      <c r="J111" s="20">
        <v>7500</v>
      </c>
      <c r="K111" s="22" t="s">
        <v>306</v>
      </c>
      <c r="L111" s="23" t="s">
        <v>307</v>
      </c>
      <c r="M111" s="19" t="s">
        <v>299</v>
      </c>
      <c r="N111" s="23">
        <f t="shared" ref="N111" si="107">+F111-I111</f>
        <v>-24</v>
      </c>
      <c r="O111" s="23">
        <f t="shared" ref="O111" si="108">+G111*1000-J111</f>
        <v>10500</v>
      </c>
    </row>
    <row r="112" spans="1:15" ht="27" x14ac:dyDescent="0.3">
      <c r="A112" s="24" t="s">
        <v>414</v>
      </c>
      <c r="B112" s="25" t="s">
        <v>424</v>
      </c>
      <c r="C112" s="26" t="s">
        <v>159</v>
      </c>
      <c r="D112" s="26" t="s">
        <v>13</v>
      </c>
      <c r="E112" s="27">
        <v>18000</v>
      </c>
      <c r="F112" s="27">
        <v>5</v>
      </c>
      <c r="G112" s="27">
        <f>+F112*E112/1000</f>
        <v>90</v>
      </c>
      <c r="H112" s="21">
        <f>+J112/I112</f>
        <v>300</v>
      </c>
      <c r="I112" s="20">
        <v>25</v>
      </c>
      <c r="J112" s="20">
        <v>7500</v>
      </c>
      <c r="K112" s="22" t="s">
        <v>306</v>
      </c>
      <c r="L112" s="23" t="s">
        <v>307</v>
      </c>
      <c r="M112" s="19" t="s">
        <v>299</v>
      </c>
      <c r="N112" s="23">
        <f t="shared" ref="N112:N114" si="109">+F112-I112</f>
        <v>-20</v>
      </c>
      <c r="O112" s="23">
        <f t="shared" ref="O112:O114" si="110">+G112*1000-J112</f>
        <v>82500</v>
      </c>
    </row>
    <row r="113" spans="1:15" ht="27" x14ac:dyDescent="0.3">
      <c r="A113" s="24" t="s">
        <v>393</v>
      </c>
      <c r="B113" s="25" t="s">
        <v>394</v>
      </c>
      <c r="C113" s="26" t="s">
        <v>159</v>
      </c>
      <c r="D113" s="26" t="s">
        <v>13</v>
      </c>
      <c r="E113" s="27">
        <v>500</v>
      </c>
      <c r="F113" s="27">
        <v>2</v>
      </c>
      <c r="G113" s="27">
        <f t="shared" si="64"/>
        <v>1</v>
      </c>
      <c r="H113" s="21">
        <f>+J113/I113</f>
        <v>300</v>
      </c>
      <c r="I113" s="20">
        <v>25</v>
      </c>
      <c r="J113" s="20">
        <v>7500</v>
      </c>
      <c r="K113" s="22" t="s">
        <v>306</v>
      </c>
      <c r="L113" s="23" t="s">
        <v>307</v>
      </c>
      <c r="M113" s="19" t="s">
        <v>299</v>
      </c>
      <c r="N113" s="23">
        <f t="shared" ref="N113" si="111">+F113-I113</f>
        <v>-23</v>
      </c>
      <c r="O113" s="23">
        <f t="shared" ref="O113" si="112">+G113*1000-J113</f>
        <v>-6500</v>
      </c>
    </row>
    <row r="114" spans="1:15" ht="27" x14ac:dyDescent="0.3">
      <c r="A114" s="24" t="s">
        <v>395</v>
      </c>
      <c r="B114" s="25" t="s">
        <v>396</v>
      </c>
      <c r="C114" s="26" t="s">
        <v>159</v>
      </c>
      <c r="D114" s="26" t="s">
        <v>13</v>
      </c>
      <c r="E114" s="27">
        <v>3000</v>
      </c>
      <c r="F114" s="27">
        <v>3</v>
      </c>
      <c r="G114" s="27">
        <f t="shared" ref="G114" si="113">+F114*E114/1000</f>
        <v>9</v>
      </c>
      <c r="H114" s="21">
        <f>+J114/I114</f>
        <v>300</v>
      </c>
      <c r="I114" s="20">
        <v>25</v>
      </c>
      <c r="J114" s="20">
        <v>7500</v>
      </c>
      <c r="K114" s="22" t="s">
        <v>306</v>
      </c>
      <c r="L114" s="23" t="s">
        <v>307</v>
      </c>
      <c r="M114" s="19" t="s">
        <v>299</v>
      </c>
      <c r="N114" s="23">
        <f t="shared" si="109"/>
        <v>-22</v>
      </c>
      <c r="O114" s="23">
        <f t="shared" si="110"/>
        <v>1500</v>
      </c>
    </row>
    <row r="115" spans="1:15" ht="27" x14ac:dyDescent="0.3">
      <c r="A115" s="24" t="s">
        <v>103</v>
      </c>
      <c r="B115" s="25" t="s">
        <v>208</v>
      </c>
      <c r="C115" s="26" t="s">
        <v>159</v>
      </c>
      <c r="D115" s="26" t="s">
        <v>13</v>
      </c>
      <c r="E115" s="27">
        <v>400</v>
      </c>
      <c r="F115" s="27">
        <v>20</v>
      </c>
      <c r="G115" s="27">
        <f t="shared" si="64"/>
        <v>8</v>
      </c>
      <c r="H115" s="21">
        <f>+J115/I115</f>
        <v>300</v>
      </c>
      <c r="I115" s="20">
        <v>25</v>
      </c>
      <c r="J115" s="20">
        <v>7500</v>
      </c>
      <c r="K115" s="22" t="s">
        <v>306</v>
      </c>
      <c r="L115" s="23" t="s">
        <v>307</v>
      </c>
      <c r="M115" s="19" t="s">
        <v>299</v>
      </c>
      <c r="N115" s="23">
        <f t="shared" ref="N115:N116" si="114">+F115-I115</f>
        <v>-5</v>
      </c>
      <c r="O115" s="23">
        <f t="shared" ref="O115:O116" si="115">+G115*1000-J115</f>
        <v>500</v>
      </c>
    </row>
    <row r="116" spans="1:15" ht="27" x14ac:dyDescent="0.3">
      <c r="A116" s="24" t="s">
        <v>106</v>
      </c>
      <c r="B116" s="25" t="s">
        <v>447</v>
      </c>
      <c r="C116" s="26" t="s">
        <v>159</v>
      </c>
      <c r="D116" s="26" t="s">
        <v>13</v>
      </c>
      <c r="E116" s="27">
        <v>20000</v>
      </c>
      <c r="F116" s="27">
        <v>1</v>
      </c>
      <c r="G116" s="27">
        <f t="shared" ref="G116" si="116">+F116*E116/1000</f>
        <v>20</v>
      </c>
      <c r="H116" s="21">
        <f t="shared" ref="H116" si="117">+J116/I116</f>
        <v>13475</v>
      </c>
      <c r="I116" s="20">
        <v>2</v>
      </c>
      <c r="J116" s="20">
        <v>26950</v>
      </c>
      <c r="K116" s="23" t="s">
        <v>313</v>
      </c>
      <c r="L116" s="23" t="s">
        <v>314</v>
      </c>
      <c r="M116" s="19" t="s">
        <v>311</v>
      </c>
      <c r="N116" s="23">
        <f t="shared" si="114"/>
        <v>-1</v>
      </c>
      <c r="O116" s="23">
        <f t="shared" si="115"/>
        <v>-6950</v>
      </c>
    </row>
    <row r="117" spans="1:15" ht="27" x14ac:dyDescent="0.3">
      <c r="A117" s="24" t="s">
        <v>106</v>
      </c>
      <c r="B117" s="25" t="s">
        <v>446</v>
      </c>
      <c r="C117" s="26" t="s">
        <v>159</v>
      </c>
      <c r="D117" s="26" t="s">
        <v>13</v>
      </c>
      <c r="E117" s="27">
        <v>20000</v>
      </c>
      <c r="F117" s="27">
        <v>1</v>
      </c>
      <c r="G117" s="27">
        <f t="shared" si="64"/>
        <v>20</v>
      </c>
      <c r="H117" s="21">
        <f t="shared" ref="H117:H118" si="118">+J117/I117</f>
        <v>13475</v>
      </c>
      <c r="I117" s="20">
        <v>2</v>
      </c>
      <c r="J117" s="20">
        <v>26950</v>
      </c>
      <c r="K117" s="23" t="s">
        <v>313</v>
      </c>
      <c r="L117" s="23" t="s">
        <v>314</v>
      </c>
      <c r="M117" s="19" t="s">
        <v>311</v>
      </c>
      <c r="N117" s="23">
        <f t="shared" ref="N117:N125" si="119">+F117-I117</f>
        <v>-1</v>
      </c>
      <c r="O117" s="23">
        <f t="shared" ref="O117:O125" si="120">+G117*1000-J117</f>
        <v>-6950</v>
      </c>
    </row>
    <row r="118" spans="1:15" ht="27" x14ac:dyDescent="0.3">
      <c r="A118" s="24" t="s">
        <v>107</v>
      </c>
      <c r="B118" s="25" t="s">
        <v>108</v>
      </c>
      <c r="C118" s="26" t="s">
        <v>159</v>
      </c>
      <c r="D118" s="26" t="s">
        <v>13</v>
      </c>
      <c r="E118" s="27">
        <v>15000</v>
      </c>
      <c r="F118" s="27">
        <v>2</v>
      </c>
      <c r="G118" s="27">
        <f t="shared" ref="G118:G176" si="121">+F118*E118/1000</f>
        <v>30</v>
      </c>
      <c r="H118" s="21">
        <f t="shared" si="118"/>
        <v>9870</v>
      </c>
      <c r="I118" s="20">
        <v>3</v>
      </c>
      <c r="J118" s="20">
        <v>29610</v>
      </c>
      <c r="K118" s="23" t="s">
        <v>313</v>
      </c>
      <c r="L118" s="23" t="s">
        <v>314</v>
      </c>
      <c r="M118" s="19" t="s">
        <v>311</v>
      </c>
      <c r="N118" s="23">
        <f t="shared" si="119"/>
        <v>-1</v>
      </c>
      <c r="O118" s="23">
        <f t="shared" si="120"/>
        <v>390</v>
      </c>
    </row>
    <row r="119" spans="1:15" s="4" customFormat="1" ht="27" x14ac:dyDescent="0.3">
      <c r="A119" s="19" t="s">
        <v>117</v>
      </c>
      <c r="B119" s="52" t="s">
        <v>118</v>
      </c>
      <c r="C119" s="53" t="s">
        <v>159</v>
      </c>
      <c r="D119" s="53" t="s">
        <v>13</v>
      </c>
      <c r="E119" s="20">
        <v>3000</v>
      </c>
      <c r="F119" s="20">
        <v>3</v>
      </c>
      <c r="G119" s="20">
        <f t="shared" ref="G119:G125" si="122">+F119*E119/1000</f>
        <v>9</v>
      </c>
      <c r="H119" s="21">
        <f t="shared" ref="H119:H126" si="123">+J119/I119</f>
        <v>2500</v>
      </c>
      <c r="I119" s="20">
        <v>3</v>
      </c>
      <c r="J119" s="20">
        <v>7500</v>
      </c>
      <c r="K119" s="22" t="s">
        <v>306</v>
      </c>
      <c r="L119" s="23" t="s">
        <v>307</v>
      </c>
      <c r="M119" s="19" t="s">
        <v>299</v>
      </c>
      <c r="N119" s="23">
        <f t="shared" si="119"/>
        <v>0</v>
      </c>
      <c r="O119" s="23">
        <f t="shared" si="120"/>
        <v>1500</v>
      </c>
    </row>
    <row r="120" spans="1:15" s="4" customFormat="1" ht="27" x14ac:dyDescent="0.3">
      <c r="A120" s="19" t="s">
        <v>397</v>
      </c>
      <c r="B120" s="52" t="s">
        <v>398</v>
      </c>
      <c r="C120" s="53" t="s">
        <v>159</v>
      </c>
      <c r="D120" s="53" t="s">
        <v>13</v>
      </c>
      <c r="E120" s="20">
        <v>1300</v>
      </c>
      <c r="F120" s="20">
        <v>1</v>
      </c>
      <c r="G120" s="20">
        <f t="shared" ref="G120" si="124">+F120*E120/1000</f>
        <v>1.3</v>
      </c>
      <c r="H120" s="21">
        <f t="shared" si="123"/>
        <v>2500</v>
      </c>
      <c r="I120" s="20">
        <v>3</v>
      </c>
      <c r="J120" s="20">
        <v>7500</v>
      </c>
      <c r="K120" s="22" t="s">
        <v>306</v>
      </c>
      <c r="L120" s="23" t="s">
        <v>307</v>
      </c>
      <c r="M120" s="19" t="s">
        <v>299</v>
      </c>
      <c r="N120" s="23">
        <f t="shared" ref="N120" si="125">+F120-I120</f>
        <v>-2</v>
      </c>
      <c r="O120" s="23">
        <f t="shared" ref="O120" si="126">+G120*1000-J120</f>
        <v>-6200</v>
      </c>
    </row>
    <row r="121" spans="1:15" s="4" customFormat="1" ht="27" x14ac:dyDescent="0.3">
      <c r="A121" s="19">
        <v>39514400</v>
      </c>
      <c r="B121" s="52" t="s">
        <v>433</v>
      </c>
      <c r="C121" s="53" t="s">
        <v>159</v>
      </c>
      <c r="D121" s="53" t="s">
        <v>13</v>
      </c>
      <c r="E121" s="20">
        <v>6500</v>
      </c>
      <c r="F121" s="20">
        <v>4</v>
      </c>
      <c r="G121" s="20">
        <f t="shared" si="122"/>
        <v>26</v>
      </c>
      <c r="H121" s="21">
        <f t="shared" si="123"/>
        <v>2500</v>
      </c>
      <c r="I121" s="20">
        <v>3</v>
      </c>
      <c r="J121" s="20">
        <v>7500</v>
      </c>
      <c r="K121" s="22" t="s">
        <v>306</v>
      </c>
      <c r="L121" s="23" t="s">
        <v>307</v>
      </c>
      <c r="M121" s="19" t="s">
        <v>299</v>
      </c>
      <c r="N121" s="23">
        <f t="shared" si="119"/>
        <v>1</v>
      </c>
      <c r="O121" s="23">
        <f t="shared" si="120"/>
        <v>18500</v>
      </c>
    </row>
    <row r="122" spans="1:15" s="4" customFormat="1" ht="27" x14ac:dyDescent="0.3">
      <c r="A122" s="19">
        <v>39514400</v>
      </c>
      <c r="B122" s="52" t="s">
        <v>434</v>
      </c>
      <c r="C122" s="53" t="s">
        <v>159</v>
      </c>
      <c r="D122" s="53" t="s">
        <v>13</v>
      </c>
      <c r="E122" s="20">
        <v>5500</v>
      </c>
      <c r="F122" s="20">
        <v>1</v>
      </c>
      <c r="G122" s="20">
        <f t="shared" ref="G122" si="127">+F122*E122/1000</f>
        <v>5.5</v>
      </c>
      <c r="H122" s="21">
        <f t="shared" si="123"/>
        <v>2500</v>
      </c>
      <c r="I122" s="20">
        <v>3</v>
      </c>
      <c r="J122" s="20">
        <v>7500</v>
      </c>
      <c r="K122" s="22" t="s">
        <v>306</v>
      </c>
      <c r="L122" s="23" t="s">
        <v>307</v>
      </c>
      <c r="M122" s="19" t="s">
        <v>299</v>
      </c>
      <c r="N122" s="23">
        <f t="shared" ref="N122" si="128">+F122-I122</f>
        <v>-2</v>
      </c>
      <c r="O122" s="23">
        <f t="shared" ref="O122" si="129">+G122*1000-J122</f>
        <v>-2000</v>
      </c>
    </row>
    <row r="123" spans="1:15" s="4" customFormat="1" ht="27" x14ac:dyDescent="0.3">
      <c r="A123" s="19">
        <v>39514400</v>
      </c>
      <c r="B123" s="52" t="s">
        <v>435</v>
      </c>
      <c r="C123" s="53" t="s">
        <v>159</v>
      </c>
      <c r="D123" s="53" t="s">
        <v>13</v>
      </c>
      <c r="E123" s="20">
        <v>4500</v>
      </c>
      <c r="F123" s="20">
        <v>2</v>
      </c>
      <c r="G123" s="20">
        <f t="shared" si="122"/>
        <v>9</v>
      </c>
      <c r="H123" s="21">
        <f t="shared" si="123"/>
        <v>2500</v>
      </c>
      <c r="I123" s="20">
        <v>3</v>
      </c>
      <c r="J123" s="20">
        <v>7500</v>
      </c>
      <c r="K123" s="22" t="s">
        <v>306</v>
      </c>
      <c r="L123" s="23" t="s">
        <v>307</v>
      </c>
      <c r="M123" s="19" t="s">
        <v>299</v>
      </c>
      <c r="N123" s="23">
        <f t="shared" si="119"/>
        <v>-1</v>
      </c>
      <c r="O123" s="23">
        <f t="shared" si="120"/>
        <v>1500</v>
      </c>
    </row>
    <row r="124" spans="1:15" s="4" customFormat="1" ht="27" x14ac:dyDescent="0.3">
      <c r="A124" s="19">
        <v>33761400</v>
      </c>
      <c r="B124" s="52" t="s">
        <v>436</v>
      </c>
      <c r="C124" s="53" t="s">
        <v>159</v>
      </c>
      <c r="D124" s="53" t="s">
        <v>13</v>
      </c>
      <c r="E124" s="20">
        <v>900</v>
      </c>
      <c r="F124" s="20">
        <v>14</v>
      </c>
      <c r="G124" s="20">
        <f t="shared" ref="G124" si="130">+F124*E124/1000</f>
        <v>12.6</v>
      </c>
      <c r="H124" s="21">
        <f t="shared" si="123"/>
        <v>2500</v>
      </c>
      <c r="I124" s="20">
        <v>3</v>
      </c>
      <c r="J124" s="20">
        <v>7500</v>
      </c>
      <c r="K124" s="22" t="s">
        <v>306</v>
      </c>
      <c r="L124" s="23" t="s">
        <v>307</v>
      </c>
      <c r="M124" s="19" t="s">
        <v>299</v>
      </c>
      <c r="N124" s="23">
        <f t="shared" ref="N124" si="131">+F124-I124</f>
        <v>11</v>
      </c>
      <c r="O124" s="23">
        <f t="shared" ref="O124" si="132">+G124*1000-J124</f>
        <v>5100</v>
      </c>
    </row>
    <row r="125" spans="1:15" s="4" customFormat="1" ht="27" x14ac:dyDescent="0.3">
      <c r="A125" s="19">
        <v>33761400</v>
      </c>
      <c r="B125" s="52" t="s">
        <v>437</v>
      </c>
      <c r="C125" s="53" t="s">
        <v>159</v>
      </c>
      <c r="D125" s="53" t="s">
        <v>13</v>
      </c>
      <c r="E125" s="20">
        <v>900</v>
      </c>
      <c r="F125" s="20">
        <v>200</v>
      </c>
      <c r="G125" s="20">
        <f t="shared" si="122"/>
        <v>180</v>
      </c>
      <c r="H125" s="21">
        <f t="shared" si="123"/>
        <v>2500</v>
      </c>
      <c r="I125" s="20">
        <v>3</v>
      </c>
      <c r="J125" s="20">
        <v>7500</v>
      </c>
      <c r="K125" s="22" t="s">
        <v>306</v>
      </c>
      <c r="L125" s="23" t="s">
        <v>307</v>
      </c>
      <c r="M125" s="19" t="s">
        <v>299</v>
      </c>
      <c r="N125" s="23">
        <f t="shared" si="119"/>
        <v>197</v>
      </c>
      <c r="O125" s="23">
        <f t="shared" si="120"/>
        <v>172500</v>
      </c>
    </row>
    <row r="126" spans="1:15" s="4" customFormat="1" ht="27" x14ac:dyDescent="0.3">
      <c r="A126" s="19">
        <v>44411110</v>
      </c>
      <c r="B126" s="52" t="s">
        <v>438</v>
      </c>
      <c r="C126" s="53" t="s">
        <v>159</v>
      </c>
      <c r="D126" s="53" t="s">
        <v>13</v>
      </c>
      <c r="E126" s="20">
        <v>20000</v>
      </c>
      <c r="F126" s="20">
        <v>2</v>
      </c>
      <c r="G126" s="20">
        <f t="shared" si="121"/>
        <v>40</v>
      </c>
      <c r="H126" s="21">
        <f t="shared" si="123"/>
        <v>2500</v>
      </c>
      <c r="I126" s="20">
        <v>3</v>
      </c>
      <c r="J126" s="20">
        <v>7500</v>
      </c>
      <c r="K126" s="22" t="s">
        <v>306</v>
      </c>
      <c r="L126" s="23" t="s">
        <v>307</v>
      </c>
      <c r="M126" s="19" t="s">
        <v>299</v>
      </c>
      <c r="N126" s="23">
        <f t="shared" ref="N126" si="133">+F126-I126</f>
        <v>-1</v>
      </c>
      <c r="O126" s="23">
        <f t="shared" ref="O126:O177" si="134">+G126*1000-J126</f>
        <v>32500</v>
      </c>
    </row>
    <row r="127" spans="1:15" s="4" customFormat="1" x14ac:dyDescent="0.3">
      <c r="A127" s="56" t="s">
        <v>125</v>
      </c>
      <c r="B127" s="57"/>
      <c r="C127" s="58"/>
      <c r="D127" s="58"/>
      <c r="E127" s="59"/>
      <c r="F127" s="59"/>
      <c r="G127" s="60">
        <f>SUM(G128:G195)</f>
        <v>15447.294</v>
      </c>
      <c r="H127" s="20">
        <f t="shared" ref="H127:O127" si="135">+G127*F127/1000</f>
        <v>0</v>
      </c>
      <c r="I127" s="20">
        <f t="shared" si="135"/>
        <v>0</v>
      </c>
      <c r="J127" s="20">
        <f t="shared" si="135"/>
        <v>0</v>
      </c>
      <c r="K127" s="20">
        <f t="shared" si="135"/>
        <v>0</v>
      </c>
      <c r="L127" s="20">
        <f t="shared" si="135"/>
        <v>0</v>
      </c>
      <c r="M127" s="20">
        <f t="shared" si="135"/>
        <v>0</v>
      </c>
      <c r="N127" s="20">
        <f t="shared" si="135"/>
        <v>0</v>
      </c>
      <c r="O127" s="20">
        <f t="shared" si="135"/>
        <v>0</v>
      </c>
    </row>
    <row r="128" spans="1:15" x14ac:dyDescent="0.3">
      <c r="A128" s="24">
        <v>15612220</v>
      </c>
      <c r="B128" s="25" t="s">
        <v>148</v>
      </c>
      <c r="C128" s="26" t="s">
        <v>159</v>
      </c>
      <c r="D128" s="26" t="s">
        <v>6</v>
      </c>
      <c r="E128" s="27">
        <v>1000</v>
      </c>
      <c r="F128" s="27">
        <v>2</v>
      </c>
      <c r="G128" s="27">
        <f t="shared" si="121"/>
        <v>2</v>
      </c>
      <c r="H128" s="28"/>
      <c r="I128" s="27"/>
      <c r="J128" s="27"/>
      <c r="K128" s="6"/>
      <c r="L128" s="29"/>
      <c r="M128" s="6"/>
      <c r="N128" s="29">
        <f t="shared" ref="N128:N137" si="136">+F128-I128</f>
        <v>2</v>
      </c>
      <c r="O128" s="29">
        <f t="shared" si="134"/>
        <v>2000</v>
      </c>
    </row>
    <row r="129" spans="1:15" ht="27" x14ac:dyDescent="0.3">
      <c r="A129" s="24">
        <v>15612180</v>
      </c>
      <c r="B129" s="25" t="s">
        <v>23</v>
      </c>
      <c r="C129" s="26" t="s">
        <v>159</v>
      </c>
      <c r="D129" s="26" t="s">
        <v>6</v>
      </c>
      <c r="E129" s="27">
        <v>700</v>
      </c>
      <c r="F129" s="27">
        <v>100</v>
      </c>
      <c r="G129" s="27">
        <f t="shared" ref="G129" si="137">+F129*E129/1000</f>
        <v>70</v>
      </c>
      <c r="H129" s="28">
        <f>+J129/I129</f>
        <v>295</v>
      </c>
      <c r="I129" s="27">
        <v>100</v>
      </c>
      <c r="J129" s="27">
        <v>29500</v>
      </c>
      <c r="K129" s="29" t="s">
        <v>320</v>
      </c>
      <c r="L129" s="29" t="s">
        <v>319</v>
      </c>
      <c r="M129" s="24" t="s">
        <v>321</v>
      </c>
      <c r="N129" s="29">
        <f t="shared" ref="N129" si="138">+F129-I129</f>
        <v>0</v>
      </c>
      <c r="O129" s="29">
        <f t="shared" ref="O129" si="139">+G129*1000-J129</f>
        <v>40500</v>
      </c>
    </row>
    <row r="130" spans="1:15" ht="27" x14ac:dyDescent="0.3">
      <c r="A130" s="24">
        <v>19251000</v>
      </c>
      <c r="B130" s="25" t="s">
        <v>417</v>
      </c>
      <c r="C130" s="26" t="s">
        <v>159</v>
      </c>
      <c r="D130" s="26" t="s">
        <v>121</v>
      </c>
      <c r="E130" s="27">
        <v>2500</v>
      </c>
      <c r="F130" s="27">
        <v>150</v>
      </c>
      <c r="G130" s="27">
        <f t="shared" si="121"/>
        <v>375</v>
      </c>
      <c r="H130" s="28">
        <f>+J130/I130</f>
        <v>295</v>
      </c>
      <c r="I130" s="27">
        <v>100</v>
      </c>
      <c r="J130" s="27">
        <v>29500</v>
      </c>
      <c r="K130" s="29" t="s">
        <v>320</v>
      </c>
      <c r="L130" s="29" t="s">
        <v>319</v>
      </c>
      <c r="M130" s="24" t="s">
        <v>321</v>
      </c>
      <c r="N130" s="29">
        <f t="shared" si="136"/>
        <v>50</v>
      </c>
      <c r="O130" s="29">
        <f t="shared" si="134"/>
        <v>345500</v>
      </c>
    </row>
    <row r="131" spans="1:15" ht="27" x14ac:dyDescent="0.3">
      <c r="A131" s="24">
        <v>22811110</v>
      </c>
      <c r="B131" s="25" t="s">
        <v>239</v>
      </c>
      <c r="C131" s="26" t="s">
        <v>159</v>
      </c>
      <c r="D131" s="26" t="s">
        <v>13</v>
      </c>
      <c r="E131" s="27">
        <v>2500</v>
      </c>
      <c r="F131" s="27">
        <v>5</v>
      </c>
      <c r="G131" s="27">
        <f t="shared" si="121"/>
        <v>12.5</v>
      </c>
      <c r="H131" s="28">
        <v>800</v>
      </c>
      <c r="I131" s="27">
        <v>5</v>
      </c>
      <c r="J131" s="27">
        <v>4000</v>
      </c>
      <c r="K131" s="29" t="s">
        <v>271</v>
      </c>
      <c r="L131" s="29" t="s">
        <v>272</v>
      </c>
      <c r="M131" s="24" t="s">
        <v>270</v>
      </c>
      <c r="N131" s="29">
        <f t="shared" si="136"/>
        <v>0</v>
      </c>
      <c r="O131" s="29">
        <f t="shared" si="134"/>
        <v>8500</v>
      </c>
    </row>
    <row r="132" spans="1:15" ht="27" x14ac:dyDescent="0.3">
      <c r="A132" s="24">
        <v>22811150</v>
      </c>
      <c r="B132" s="25" t="s">
        <v>267</v>
      </c>
      <c r="C132" s="26" t="s">
        <v>159</v>
      </c>
      <c r="D132" s="26" t="s">
        <v>13</v>
      </c>
      <c r="E132" s="27">
        <v>1000</v>
      </c>
      <c r="F132" s="27">
        <v>20</v>
      </c>
      <c r="G132" s="27">
        <f t="shared" ref="G132" si="140">+F132*E132/1000</f>
        <v>20</v>
      </c>
      <c r="H132" s="28">
        <v>800</v>
      </c>
      <c r="I132" s="27">
        <v>8</v>
      </c>
      <c r="J132" s="27">
        <v>12000</v>
      </c>
      <c r="K132" s="29" t="s">
        <v>308</v>
      </c>
      <c r="L132" s="29" t="s">
        <v>309</v>
      </c>
      <c r="M132" s="24" t="s">
        <v>299</v>
      </c>
      <c r="N132" s="29">
        <f t="shared" ref="N132" si="141">+F132-I132</f>
        <v>12</v>
      </c>
      <c r="O132" s="29">
        <f t="shared" ref="O132" si="142">+G132*1000-J132</f>
        <v>8000</v>
      </c>
    </row>
    <row r="133" spans="1:15" ht="27" x14ac:dyDescent="0.3">
      <c r="A133" s="24" t="s">
        <v>422</v>
      </c>
      <c r="B133" s="25" t="s">
        <v>423</v>
      </c>
      <c r="C133" s="26" t="s">
        <v>159</v>
      </c>
      <c r="D133" s="26" t="s">
        <v>13</v>
      </c>
      <c r="E133" s="27">
        <v>100</v>
      </c>
      <c r="F133" s="27">
        <v>100</v>
      </c>
      <c r="G133" s="27">
        <f t="shared" si="121"/>
        <v>10</v>
      </c>
      <c r="H133" s="28">
        <v>800</v>
      </c>
      <c r="I133" s="27">
        <v>8</v>
      </c>
      <c r="J133" s="27">
        <v>12000</v>
      </c>
      <c r="K133" s="29" t="s">
        <v>308</v>
      </c>
      <c r="L133" s="29" t="s">
        <v>309</v>
      </c>
      <c r="M133" s="24" t="s">
        <v>299</v>
      </c>
      <c r="N133" s="29">
        <f t="shared" si="136"/>
        <v>92</v>
      </c>
      <c r="O133" s="29">
        <f t="shared" si="134"/>
        <v>-2000</v>
      </c>
    </row>
    <row r="134" spans="1:15" ht="27" x14ac:dyDescent="0.3">
      <c r="A134" s="24" t="s">
        <v>385</v>
      </c>
      <c r="B134" s="25" t="s">
        <v>240</v>
      </c>
      <c r="C134" s="26" t="s">
        <v>159</v>
      </c>
      <c r="D134" s="26" t="s">
        <v>13</v>
      </c>
      <c r="E134" s="27">
        <v>1000</v>
      </c>
      <c r="F134" s="27">
        <v>30</v>
      </c>
      <c r="G134" s="27">
        <f t="shared" si="121"/>
        <v>30</v>
      </c>
      <c r="H134" s="28">
        <f t="shared" ref="H134:H140" si="143">+J134/I134</f>
        <v>190</v>
      </c>
      <c r="I134" s="27">
        <v>200</v>
      </c>
      <c r="J134" s="27">
        <v>38000</v>
      </c>
      <c r="K134" s="29" t="s">
        <v>308</v>
      </c>
      <c r="L134" s="29" t="s">
        <v>309</v>
      </c>
      <c r="M134" s="24" t="s">
        <v>299</v>
      </c>
      <c r="N134" s="29">
        <f t="shared" si="136"/>
        <v>-170</v>
      </c>
      <c r="O134" s="29">
        <f t="shared" si="134"/>
        <v>-8000</v>
      </c>
    </row>
    <row r="135" spans="1:15" ht="27" x14ac:dyDescent="0.3">
      <c r="A135" s="24">
        <v>24911200</v>
      </c>
      <c r="B135" s="25" t="s">
        <v>138</v>
      </c>
      <c r="C135" s="26" t="s">
        <v>159</v>
      </c>
      <c r="D135" s="26" t="s">
        <v>13</v>
      </c>
      <c r="E135" s="27">
        <v>200</v>
      </c>
      <c r="F135" s="27">
        <v>200</v>
      </c>
      <c r="G135" s="27">
        <f t="shared" ref="G135" si="144">+F135*E135/1000</f>
        <v>40</v>
      </c>
      <c r="H135" s="28">
        <f t="shared" si="143"/>
        <v>190</v>
      </c>
      <c r="I135" s="27">
        <v>200</v>
      </c>
      <c r="J135" s="27">
        <v>38000</v>
      </c>
      <c r="K135" s="29" t="s">
        <v>308</v>
      </c>
      <c r="L135" s="29" t="s">
        <v>309</v>
      </c>
      <c r="M135" s="24" t="s">
        <v>299</v>
      </c>
      <c r="N135" s="29">
        <f t="shared" ref="N135" si="145">+F135-I135</f>
        <v>0</v>
      </c>
      <c r="O135" s="29">
        <f t="shared" ref="O135" si="146">+G135*1000-J135</f>
        <v>2000</v>
      </c>
    </row>
    <row r="136" spans="1:15" ht="27" x14ac:dyDescent="0.3">
      <c r="A136" s="24">
        <v>24911200</v>
      </c>
      <c r="B136" s="25" t="s">
        <v>381</v>
      </c>
      <c r="C136" s="26" t="s">
        <v>159</v>
      </c>
      <c r="D136" s="26" t="s">
        <v>6</v>
      </c>
      <c r="E136" s="27">
        <v>5000</v>
      </c>
      <c r="F136" s="27">
        <v>2</v>
      </c>
      <c r="G136" s="27">
        <f t="shared" si="121"/>
        <v>10</v>
      </c>
      <c r="H136" s="28">
        <f t="shared" si="143"/>
        <v>190</v>
      </c>
      <c r="I136" s="27">
        <v>200</v>
      </c>
      <c r="J136" s="27">
        <v>38000</v>
      </c>
      <c r="K136" s="29" t="s">
        <v>308</v>
      </c>
      <c r="L136" s="29" t="s">
        <v>309</v>
      </c>
      <c r="M136" s="24" t="s">
        <v>299</v>
      </c>
      <c r="N136" s="29">
        <f t="shared" si="136"/>
        <v>-198</v>
      </c>
      <c r="O136" s="29">
        <f t="shared" si="134"/>
        <v>-28000</v>
      </c>
    </row>
    <row r="137" spans="1:15" ht="27" x14ac:dyDescent="0.3">
      <c r="A137" s="33" t="s">
        <v>203</v>
      </c>
      <c r="B137" s="34" t="s">
        <v>204</v>
      </c>
      <c r="C137" s="26" t="s">
        <v>5</v>
      </c>
      <c r="D137" s="35" t="s">
        <v>13</v>
      </c>
      <c r="E137" s="36">
        <v>4000</v>
      </c>
      <c r="F137" s="36">
        <v>5</v>
      </c>
      <c r="G137" s="27">
        <f t="shared" si="121"/>
        <v>20</v>
      </c>
      <c r="H137" s="28">
        <f t="shared" si="143"/>
        <v>4000</v>
      </c>
      <c r="I137" s="27">
        <v>2</v>
      </c>
      <c r="J137" s="27">
        <v>8000</v>
      </c>
      <c r="K137" s="29" t="s">
        <v>308</v>
      </c>
      <c r="L137" s="29" t="s">
        <v>309</v>
      </c>
      <c r="M137" s="24" t="s">
        <v>299</v>
      </c>
      <c r="N137" s="29">
        <f t="shared" si="136"/>
        <v>3</v>
      </c>
      <c r="O137" s="29">
        <f t="shared" si="134"/>
        <v>12000</v>
      </c>
    </row>
    <row r="138" spans="1:15" x14ac:dyDescent="0.3">
      <c r="A138" s="33">
        <v>30192744</v>
      </c>
      <c r="B138" s="34" t="s">
        <v>126</v>
      </c>
      <c r="C138" s="35" t="s">
        <v>5</v>
      </c>
      <c r="D138" s="35" t="s">
        <v>123</v>
      </c>
      <c r="E138" s="36">
        <v>2000</v>
      </c>
      <c r="F138" s="36">
        <v>1100</v>
      </c>
      <c r="G138" s="27">
        <f t="shared" si="121"/>
        <v>2200</v>
      </c>
      <c r="H138" s="28">
        <f t="shared" si="143"/>
        <v>1386</v>
      </c>
      <c r="I138" s="27">
        <v>1100</v>
      </c>
      <c r="J138" s="27">
        <v>1524600</v>
      </c>
      <c r="K138" s="29" t="s">
        <v>284</v>
      </c>
      <c r="L138" s="29" t="s">
        <v>285</v>
      </c>
      <c r="M138" s="24" t="s">
        <v>279</v>
      </c>
      <c r="N138" s="29">
        <f t="shared" ref="N138:N165" si="147">+F138-I138</f>
        <v>0</v>
      </c>
      <c r="O138" s="29">
        <f t="shared" si="134"/>
        <v>675400</v>
      </c>
    </row>
    <row r="139" spans="1:15" x14ac:dyDescent="0.3">
      <c r="A139" s="24">
        <v>30234620</v>
      </c>
      <c r="B139" s="25" t="s">
        <v>220</v>
      </c>
      <c r="C139" s="26" t="s">
        <v>5</v>
      </c>
      <c r="D139" s="26" t="s">
        <v>13</v>
      </c>
      <c r="E139" s="27">
        <v>2500</v>
      </c>
      <c r="F139" s="27">
        <v>8</v>
      </c>
      <c r="G139" s="27">
        <f t="shared" si="121"/>
        <v>20</v>
      </c>
      <c r="H139" s="28">
        <f t="shared" si="143"/>
        <v>1735.9994999999999</v>
      </c>
      <c r="I139" s="27">
        <v>8</v>
      </c>
      <c r="J139" s="27">
        <v>13887.995999999999</v>
      </c>
      <c r="K139" s="29" t="s">
        <v>277</v>
      </c>
      <c r="L139" s="29" t="s">
        <v>278</v>
      </c>
      <c r="M139" s="24" t="s">
        <v>279</v>
      </c>
      <c r="N139" s="29">
        <f t="shared" si="147"/>
        <v>0</v>
      </c>
      <c r="O139" s="29">
        <f t="shared" si="134"/>
        <v>6112.0040000000008</v>
      </c>
    </row>
    <row r="140" spans="1:15" x14ac:dyDescent="0.3">
      <c r="A140" s="24">
        <v>30197210</v>
      </c>
      <c r="B140" s="25" t="s">
        <v>127</v>
      </c>
      <c r="C140" s="26" t="s">
        <v>5</v>
      </c>
      <c r="D140" s="26" t="s">
        <v>123</v>
      </c>
      <c r="E140" s="27">
        <v>120</v>
      </c>
      <c r="F140" s="27">
        <v>200</v>
      </c>
      <c r="G140" s="27">
        <f t="shared" si="121"/>
        <v>24</v>
      </c>
      <c r="H140" s="28">
        <f t="shared" si="143"/>
        <v>118.00001999999999</v>
      </c>
      <c r="I140" s="27">
        <v>200</v>
      </c>
      <c r="J140" s="27">
        <v>23600.003999999997</v>
      </c>
      <c r="K140" s="29" t="s">
        <v>277</v>
      </c>
      <c r="L140" s="29" t="s">
        <v>278</v>
      </c>
      <c r="M140" s="24" t="s">
        <v>279</v>
      </c>
      <c r="N140" s="29">
        <f t="shared" si="147"/>
        <v>0</v>
      </c>
      <c r="O140" s="29">
        <f t="shared" si="134"/>
        <v>399.99600000000282</v>
      </c>
    </row>
    <row r="141" spans="1:15" ht="27" x14ac:dyDescent="0.3">
      <c r="A141" s="24">
        <v>30192160</v>
      </c>
      <c r="B141" s="25" t="s">
        <v>128</v>
      </c>
      <c r="C141" s="26" t="s">
        <v>5</v>
      </c>
      <c r="D141" s="26" t="s">
        <v>13</v>
      </c>
      <c r="E141" s="27">
        <v>180</v>
      </c>
      <c r="F141" s="27">
        <v>100</v>
      </c>
      <c r="G141" s="27">
        <f t="shared" si="121"/>
        <v>18</v>
      </c>
      <c r="H141" s="28">
        <f t="shared" ref="H141:H142" si="148">+J141/I141</f>
        <v>180</v>
      </c>
      <c r="I141" s="27">
        <v>200</v>
      </c>
      <c r="J141" s="27">
        <v>36000</v>
      </c>
      <c r="K141" s="29" t="s">
        <v>308</v>
      </c>
      <c r="L141" s="29" t="s">
        <v>309</v>
      </c>
      <c r="M141" s="24" t="s">
        <v>299</v>
      </c>
      <c r="N141" s="29">
        <f t="shared" ref="N141" si="149">+F141-I141</f>
        <v>-100</v>
      </c>
      <c r="O141" s="29">
        <f t="shared" si="134"/>
        <v>-18000</v>
      </c>
    </row>
    <row r="142" spans="1:15" ht="27" x14ac:dyDescent="0.3">
      <c r="A142" s="24">
        <v>30192160</v>
      </c>
      <c r="B142" s="25" t="s">
        <v>185</v>
      </c>
      <c r="C142" s="26" t="s">
        <v>5</v>
      </c>
      <c r="D142" s="26" t="s">
        <v>13</v>
      </c>
      <c r="E142" s="27">
        <v>180</v>
      </c>
      <c r="F142" s="27">
        <v>150</v>
      </c>
      <c r="G142" s="27">
        <f t="shared" si="121"/>
        <v>27</v>
      </c>
      <c r="H142" s="28">
        <f t="shared" si="148"/>
        <v>180</v>
      </c>
      <c r="I142" s="27">
        <v>100</v>
      </c>
      <c r="J142" s="27">
        <v>18000</v>
      </c>
      <c r="K142" s="29" t="s">
        <v>308</v>
      </c>
      <c r="L142" s="29" t="s">
        <v>309</v>
      </c>
      <c r="M142" s="24" t="s">
        <v>299</v>
      </c>
      <c r="N142" s="29">
        <f t="shared" si="147"/>
        <v>50</v>
      </c>
      <c r="O142" s="29">
        <f t="shared" si="134"/>
        <v>9000</v>
      </c>
    </row>
    <row r="143" spans="1:15" x14ac:dyDescent="0.3">
      <c r="A143" s="24">
        <v>30197231</v>
      </c>
      <c r="B143" s="25" t="s">
        <v>129</v>
      </c>
      <c r="C143" s="26" t="s">
        <v>5</v>
      </c>
      <c r="D143" s="26" t="s">
        <v>13</v>
      </c>
      <c r="E143" s="27">
        <v>8</v>
      </c>
      <c r="F143" s="27">
        <v>4000</v>
      </c>
      <c r="G143" s="27">
        <f t="shared" si="121"/>
        <v>32</v>
      </c>
      <c r="H143" s="28">
        <f t="shared" ref="H143:H152" si="150">+J143/I143</f>
        <v>5.0999999999999996</v>
      </c>
      <c r="I143" s="27">
        <v>4000</v>
      </c>
      <c r="J143" s="27">
        <v>20400</v>
      </c>
      <c r="K143" s="29" t="s">
        <v>284</v>
      </c>
      <c r="L143" s="29" t="s">
        <v>285</v>
      </c>
      <c r="M143" s="24" t="s">
        <v>279</v>
      </c>
      <c r="N143" s="29">
        <f t="shared" si="147"/>
        <v>0</v>
      </c>
      <c r="O143" s="29">
        <f t="shared" si="134"/>
        <v>11600</v>
      </c>
    </row>
    <row r="144" spans="1:15" x14ac:dyDescent="0.3">
      <c r="A144" s="24">
        <v>30197232</v>
      </c>
      <c r="B144" s="25" t="s">
        <v>187</v>
      </c>
      <c r="C144" s="26" t="s">
        <v>5</v>
      </c>
      <c r="D144" s="26" t="s">
        <v>13</v>
      </c>
      <c r="E144" s="27">
        <v>90</v>
      </c>
      <c r="F144" s="27">
        <v>2500</v>
      </c>
      <c r="G144" s="27">
        <f t="shared" si="121"/>
        <v>225</v>
      </c>
      <c r="H144" s="28">
        <f t="shared" si="150"/>
        <v>71.400000000000006</v>
      </c>
      <c r="I144" s="27">
        <v>2500</v>
      </c>
      <c r="J144" s="27">
        <v>178500</v>
      </c>
      <c r="K144" s="29" t="s">
        <v>276</v>
      </c>
      <c r="L144" s="29" t="s">
        <v>283</v>
      </c>
      <c r="M144" s="24" t="s">
        <v>279</v>
      </c>
      <c r="N144" s="29"/>
      <c r="O144" s="29">
        <f t="shared" si="134"/>
        <v>46500</v>
      </c>
    </row>
    <row r="145" spans="1:15" ht="27" x14ac:dyDescent="0.3">
      <c r="A145" s="24">
        <v>30192111</v>
      </c>
      <c r="B145" s="25" t="s">
        <v>130</v>
      </c>
      <c r="C145" s="26" t="s">
        <v>5</v>
      </c>
      <c r="D145" s="26" t="s">
        <v>13</v>
      </c>
      <c r="E145" s="27">
        <v>400</v>
      </c>
      <c r="F145" s="27">
        <v>10</v>
      </c>
      <c r="G145" s="27">
        <f t="shared" si="121"/>
        <v>4</v>
      </c>
      <c r="H145" s="28">
        <f t="shared" si="150"/>
        <v>400</v>
      </c>
      <c r="I145" s="27">
        <v>10</v>
      </c>
      <c r="J145" s="27">
        <v>4000</v>
      </c>
      <c r="K145" s="29" t="s">
        <v>308</v>
      </c>
      <c r="L145" s="29" t="s">
        <v>309</v>
      </c>
      <c r="M145" s="24" t="s">
        <v>299</v>
      </c>
      <c r="N145" s="29">
        <f t="shared" si="147"/>
        <v>0</v>
      </c>
      <c r="O145" s="29">
        <f t="shared" si="134"/>
        <v>0</v>
      </c>
    </row>
    <row r="146" spans="1:15" ht="27" x14ac:dyDescent="0.3">
      <c r="A146" s="24">
        <v>30192114</v>
      </c>
      <c r="B146" s="25" t="s">
        <v>131</v>
      </c>
      <c r="C146" s="26" t="s">
        <v>5</v>
      </c>
      <c r="D146" s="26" t="s">
        <v>13</v>
      </c>
      <c r="E146" s="27">
        <v>990</v>
      </c>
      <c r="F146" s="27">
        <v>30</v>
      </c>
      <c r="G146" s="27">
        <f t="shared" si="121"/>
        <v>29.7</v>
      </c>
      <c r="H146" s="28">
        <f t="shared" si="150"/>
        <v>970.2</v>
      </c>
      <c r="I146" s="27">
        <v>50</v>
      </c>
      <c r="J146" s="27">
        <v>48510</v>
      </c>
      <c r="K146" s="29" t="s">
        <v>308</v>
      </c>
      <c r="L146" s="29" t="s">
        <v>309</v>
      </c>
      <c r="M146" s="24" t="s">
        <v>299</v>
      </c>
      <c r="N146" s="29">
        <f t="shared" si="147"/>
        <v>-20</v>
      </c>
      <c r="O146" s="29">
        <f t="shared" si="134"/>
        <v>-18810</v>
      </c>
    </row>
    <row r="147" spans="1:15" x14ac:dyDescent="0.3">
      <c r="A147" s="24">
        <v>30197322</v>
      </c>
      <c r="B147" s="25" t="s">
        <v>132</v>
      </c>
      <c r="C147" s="26" t="s">
        <v>5</v>
      </c>
      <c r="D147" s="26" t="s">
        <v>13</v>
      </c>
      <c r="E147" s="27">
        <v>1000</v>
      </c>
      <c r="F147" s="27">
        <v>60</v>
      </c>
      <c r="G147" s="27">
        <f t="shared" ref="G147" si="151">+F147*E147/1000</f>
        <v>60</v>
      </c>
      <c r="H147" s="28">
        <f t="shared" ref="H147" si="152">+J147/I147</f>
        <v>1084.1599200000001</v>
      </c>
      <c r="I147" s="27">
        <v>50</v>
      </c>
      <c r="J147" s="27">
        <v>54207.995999999999</v>
      </c>
      <c r="K147" s="29" t="s">
        <v>277</v>
      </c>
      <c r="L147" s="29" t="s">
        <v>278</v>
      </c>
      <c r="M147" s="24" t="s">
        <v>279</v>
      </c>
      <c r="N147" s="29">
        <f t="shared" ref="N147" si="153">+F147-I147</f>
        <v>10</v>
      </c>
      <c r="O147" s="29">
        <f t="shared" ref="O147" si="154">+G147*1000-J147</f>
        <v>5792.0040000000008</v>
      </c>
    </row>
    <row r="148" spans="1:15" ht="27" x14ac:dyDescent="0.3">
      <c r="A148" s="24" t="s">
        <v>235</v>
      </c>
      <c r="B148" s="25" t="s">
        <v>236</v>
      </c>
      <c r="C148" s="26" t="s">
        <v>5</v>
      </c>
      <c r="D148" s="26" t="s">
        <v>13</v>
      </c>
      <c r="E148" s="27">
        <v>20000</v>
      </c>
      <c r="F148" s="27">
        <v>1</v>
      </c>
      <c r="G148" s="27">
        <f t="shared" si="121"/>
        <v>20</v>
      </c>
      <c r="H148" s="28">
        <f t="shared" si="150"/>
        <v>1084.1599200000001</v>
      </c>
      <c r="I148" s="27">
        <v>50</v>
      </c>
      <c r="J148" s="27">
        <v>54207.995999999999</v>
      </c>
      <c r="K148" s="29" t="s">
        <v>277</v>
      </c>
      <c r="L148" s="29" t="s">
        <v>278</v>
      </c>
      <c r="M148" s="24" t="s">
        <v>279</v>
      </c>
      <c r="N148" s="29">
        <f t="shared" si="147"/>
        <v>-49</v>
      </c>
      <c r="O148" s="29">
        <f t="shared" si="134"/>
        <v>-34207.995999999999</v>
      </c>
    </row>
    <row r="149" spans="1:15" x14ac:dyDescent="0.3">
      <c r="A149" s="24">
        <v>30197111</v>
      </c>
      <c r="B149" s="25" t="s">
        <v>186</v>
      </c>
      <c r="C149" s="26" t="s">
        <v>5</v>
      </c>
      <c r="D149" s="26" t="s">
        <v>123</v>
      </c>
      <c r="E149" s="27">
        <v>150</v>
      </c>
      <c r="F149" s="27">
        <v>400</v>
      </c>
      <c r="G149" s="27">
        <f t="shared" ref="G149" si="155">+F149*E149/1000</f>
        <v>60</v>
      </c>
      <c r="H149" s="28">
        <f t="shared" ref="H149" si="156">+J149/I149</f>
        <v>106.40001000000001</v>
      </c>
      <c r="I149" s="27">
        <v>400</v>
      </c>
      <c r="J149" s="27">
        <v>42560.004000000001</v>
      </c>
      <c r="K149" s="29" t="s">
        <v>277</v>
      </c>
      <c r="L149" s="29" t="s">
        <v>278</v>
      </c>
      <c r="M149" s="24" t="s">
        <v>279</v>
      </c>
      <c r="N149" s="29">
        <f t="shared" ref="N149" si="157">+F149-I149</f>
        <v>0</v>
      </c>
      <c r="O149" s="29">
        <f t="shared" ref="O149" si="158">+G149*1000-J149</f>
        <v>17439.995999999999</v>
      </c>
    </row>
    <row r="150" spans="1:15" x14ac:dyDescent="0.3">
      <c r="A150" s="24">
        <v>30197111</v>
      </c>
      <c r="B150" s="25" t="s">
        <v>377</v>
      </c>
      <c r="C150" s="26" t="s">
        <v>5</v>
      </c>
      <c r="D150" s="26" t="s">
        <v>123</v>
      </c>
      <c r="E150" s="27">
        <v>800</v>
      </c>
      <c r="F150" s="27">
        <v>10</v>
      </c>
      <c r="G150" s="27">
        <f t="shared" si="121"/>
        <v>8</v>
      </c>
      <c r="H150" s="28">
        <f t="shared" si="150"/>
        <v>106.40001000000001</v>
      </c>
      <c r="I150" s="27">
        <v>400</v>
      </c>
      <c r="J150" s="27">
        <v>42560.004000000001</v>
      </c>
      <c r="K150" s="29" t="s">
        <v>277</v>
      </c>
      <c r="L150" s="29" t="s">
        <v>278</v>
      </c>
      <c r="M150" s="24" t="s">
        <v>279</v>
      </c>
      <c r="N150" s="29">
        <f t="shared" si="147"/>
        <v>-390</v>
      </c>
      <c r="O150" s="29">
        <f t="shared" si="134"/>
        <v>-34560.004000000001</v>
      </c>
    </row>
    <row r="151" spans="1:15" x14ac:dyDescent="0.3">
      <c r="A151" s="24">
        <v>30192131</v>
      </c>
      <c r="B151" s="25" t="s">
        <v>133</v>
      </c>
      <c r="C151" s="26" t="s">
        <v>5</v>
      </c>
      <c r="D151" s="26" t="s">
        <v>13</v>
      </c>
      <c r="E151" s="27">
        <v>60</v>
      </c>
      <c r="F151" s="27">
        <v>700</v>
      </c>
      <c r="G151" s="27">
        <f t="shared" si="121"/>
        <v>42</v>
      </c>
      <c r="H151" s="28">
        <f t="shared" si="150"/>
        <v>36.666666666666664</v>
      </c>
      <c r="I151" s="27">
        <v>600</v>
      </c>
      <c r="J151" s="27">
        <v>22000</v>
      </c>
      <c r="K151" s="29" t="s">
        <v>280</v>
      </c>
      <c r="L151" s="29" t="s">
        <v>281</v>
      </c>
      <c r="M151" s="24" t="s">
        <v>282</v>
      </c>
      <c r="N151" s="29">
        <f t="shared" si="147"/>
        <v>100</v>
      </c>
      <c r="O151" s="29">
        <f t="shared" si="134"/>
        <v>20000</v>
      </c>
    </row>
    <row r="152" spans="1:15" ht="27" x14ac:dyDescent="0.3">
      <c r="A152" s="24">
        <v>30192100</v>
      </c>
      <c r="B152" s="25" t="s">
        <v>134</v>
      </c>
      <c r="C152" s="26" t="s">
        <v>5</v>
      </c>
      <c r="D152" s="26" t="s">
        <v>13</v>
      </c>
      <c r="E152" s="27">
        <v>40</v>
      </c>
      <c r="F152" s="27">
        <v>150</v>
      </c>
      <c r="G152" s="27">
        <f t="shared" si="121"/>
        <v>6</v>
      </c>
      <c r="H152" s="28">
        <f t="shared" si="150"/>
        <v>40</v>
      </c>
      <c r="I152" s="27">
        <v>150</v>
      </c>
      <c r="J152" s="27">
        <v>6000</v>
      </c>
      <c r="K152" s="29" t="s">
        <v>308</v>
      </c>
      <c r="L152" s="29" t="s">
        <v>309</v>
      </c>
      <c r="M152" s="24" t="s">
        <v>299</v>
      </c>
      <c r="N152" s="29">
        <f t="shared" si="147"/>
        <v>0</v>
      </c>
      <c r="O152" s="29">
        <f t="shared" si="134"/>
        <v>0</v>
      </c>
    </row>
    <row r="153" spans="1:15" x14ac:dyDescent="0.3">
      <c r="A153" s="24">
        <v>30192120</v>
      </c>
      <c r="B153" s="25" t="s">
        <v>189</v>
      </c>
      <c r="C153" s="26" t="s">
        <v>5</v>
      </c>
      <c r="D153" s="26" t="s">
        <v>13</v>
      </c>
      <c r="E153" s="27">
        <v>50</v>
      </c>
      <c r="F153" s="27">
        <v>100</v>
      </c>
      <c r="G153" s="27">
        <f t="shared" si="121"/>
        <v>5</v>
      </c>
      <c r="H153" s="28"/>
      <c r="I153" s="27"/>
      <c r="J153" s="27">
        <f t="shared" ref="J153" si="159">+I153*H153</f>
        <v>0</v>
      </c>
      <c r="K153" s="29"/>
      <c r="L153" s="29"/>
      <c r="M153" s="24"/>
      <c r="N153" s="29">
        <f t="shared" ref="N153" si="160">+F153-I153</f>
        <v>100</v>
      </c>
      <c r="O153" s="29">
        <f t="shared" si="134"/>
        <v>5000</v>
      </c>
    </row>
    <row r="154" spans="1:15" x14ac:dyDescent="0.3">
      <c r="A154" s="24">
        <v>30192121</v>
      </c>
      <c r="B154" s="25" t="s">
        <v>135</v>
      </c>
      <c r="C154" s="26" t="s">
        <v>5</v>
      </c>
      <c r="D154" s="26" t="s">
        <v>13</v>
      </c>
      <c r="E154" s="27">
        <v>100</v>
      </c>
      <c r="F154" s="27">
        <v>2000</v>
      </c>
      <c r="G154" s="27">
        <f t="shared" si="121"/>
        <v>200</v>
      </c>
      <c r="H154" s="28">
        <f>+J154/I154</f>
        <v>39.199998000000001</v>
      </c>
      <c r="I154" s="27">
        <v>2000</v>
      </c>
      <c r="J154" s="27">
        <v>78399.995999999999</v>
      </c>
      <c r="K154" s="29" t="s">
        <v>277</v>
      </c>
      <c r="L154" s="29" t="s">
        <v>278</v>
      </c>
      <c r="M154" s="24" t="s">
        <v>279</v>
      </c>
      <c r="N154" s="29">
        <f t="shared" si="147"/>
        <v>0</v>
      </c>
      <c r="O154" s="29">
        <f t="shared" si="134"/>
        <v>121600.004</v>
      </c>
    </row>
    <row r="155" spans="1:15" x14ac:dyDescent="0.3">
      <c r="A155" s="24">
        <v>30192121</v>
      </c>
      <c r="B155" s="25" t="s">
        <v>136</v>
      </c>
      <c r="C155" s="26" t="s">
        <v>5</v>
      </c>
      <c r="D155" s="26" t="s">
        <v>13</v>
      </c>
      <c r="E155" s="27">
        <v>100</v>
      </c>
      <c r="F155" s="27">
        <v>1000</v>
      </c>
      <c r="G155" s="27">
        <f t="shared" si="121"/>
        <v>100</v>
      </c>
      <c r="H155" s="28">
        <f t="shared" ref="H155:H161" si="161">+J155/I155</f>
        <v>39.199992000000002</v>
      </c>
      <c r="I155" s="27">
        <v>500</v>
      </c>
      <c r="J155" s="27">
        <v>19599.995999999999</v>
      </c>
      <c r="K155" s="29" t="s">
        <v>277</v>
      </c>
      <c r="L155" s="29" t="s">
        <v>278</v>
      </c>
      <c r="M155" s="24" t="s">
        <v>279</v>
      </c>
      <c r="N155" s="29">
        <f t="shared" si="147"/>
        <v>500</v>
      </c>
      <c r="O155" s="29">
        <f t="shared" si="134"/>
        <v>80400.004000000001</v>
      </c>
    </row>
    <row r="156" spans="1:15" x14ac:dyDescent="0.3">
      <c r="A156" s="24">
        <v>30192121</v>
      </c>
      <c r="B156" s="25" t="s">
        <v>137</v>
      </c>
      <c r="C156" s="26" t="s">
        <v>5</v>
      </c>
      <c r="D156" s="26" t="s">
        <v>13</v>
      </c>
      <c r="E156" s="27">
        <v>100</v>
      </c>
      <c r="F156" s="27">
        <v>100</v>
      </c>
      <c r="G156" s="27">
        <f t="shared" si="121"/>
        <v>10</v>
      </c>
      <c r="H156" s="28">
        <f t="shared" si="161"/>
        <v>39.200040000000001</v>
      </c>
      <c r="I156" s="27">
        <v>100</v>
      </c>
      <c r="J156" s="27">
        <v>3920.0039999999999</v>
      </c>
      <c r="K156" s="29" t="s">
        <v>277</v>
      </c>
      <c r="L156" s="29" t="s">
        <v>278</v>
      </c>
      <c r="M156" s="24" t="s">
        <v>279</v>
      </c>
      <c r="N156" s="29">
        <f t="shared" si="147"/>
        <v>0</v>
      </c>
      <c r="O156" s="29">
        <f t="shared" si="134"/>
        <v>6079.9960000000001</v>
      </c>
    </row>
    <row r="157" spans="1:15" x14ac:dyDescent="0.3">
      <c r="A157" s="24">
        <v>30199230</v>
      </c>
      <c r="B157" s="25" t="s">
        <v>139</v>
      </c>
      <c r="C157" s="26" t="s">
        <v>5</v>
      </c>
      <c r="D157" s="26" t="s">
        <v>13</v>
      </c>
      <c r="E157" s="27">
        <v>40</v>
      </c>
      <c r="F157" s="27">
        <v>500</v>
      </c>
      <c r="G157" s="27">
        <f t="shared" si="121"/>
        <v>20</v>
      </c>
      <c r="H157" s="28">
        <f t="shared" si="161"/>
        <v>32.479991999999996</v>
      </c>
      <c r="I157" s="27">
        <v>500</v>
      </c>
      <c r="J157" s="27">
        <v>16239.995999999999</v>
      </c>
      <c r="K157" s="29" t="s">
        <v>277</v>
      </c>
      <c r="L157" s="29" t="s">
        <v>278</v>
      </c>
      <c r="M157" s="24" t="s">
        <v>279</v>
      </c>
      <c r="N157" s="29">
        <f t="shared" si="147"/>
        <v>0</v>
      </c>
      <c r="O157" s="29">
        <f t="shared" si="134"/>
        <v>3760.0040000000008</v>
      </c>
    </row>
    <row r="158" spans="1:15" x14ac:dyDescent="0.3">
      <c r="A158" s="24">
        <v>30199230</v>
      </c>
      <c r="B158" s="25" t="s">
        <v>378</v>
      </c>
      <c r="C158" s="26" t="s">
        <v>5</v>
      </c>
      <c r="D158" s="26" t="s">
        <v>13</v>
      </c>
      <c r="E158" s="27">
        <v>30</v>
      </c>
      <c r="F158" s="27">
        <v>1000</v>
      </c>
      <c r="G158" s="27">
        <f t="shared" ref="G158" si="162">+F158*E158/1000</f>
        <v>30</v>
      </c>
      <c r="H158" s="28">
        <f t="shared" ref="H158" si="163">+J158/I158</f>
        <v>32.479991999999996</v>
      </c>
      <c r="I158" s="27">
        <v>500</v>
      </c>
      <c r="J158" s="27">
        <v>16239.995999999999</v>
      </c>
      <c r="K158" s="29" t="s">
        <v>277</v>
      </c>
      <c r="L158" s="29" t="s">
        <v>278</v>
      </c>
      <c r="M158" s="24" t="s">
        <v>279</v>
      </c>
      <c r="N158" s="29">
        <f t="shared" ref="N158" si="164">+F158-I158</f>
        <v>500</v>
      </c>
      <c r="O158" s="29">
        <f t="shared" ref="O158" si="165">+G158*1000-J158</f>
        <v>13760.004000000001</v>
      </c>
    </row>
    <row r="159" spans="1:15" x14ac:dyDescent="0.3">
      <c r="A159" s="24">
        <v>30199230</v>
      </c>
      <c r="B159" s="25" t="s">
        <v>379</v>
      </c>
      <c r="C159" s="26" t="s">
        <v>5</v>
      </c>
      <c r="D159" s="26" t="s">
        <v>13</v>
      </c>
      <c r="E159" s="27">
        <v>25</v>
      </c>
      <c r="F159" s="27">
        <v>1000</v>
      </c>
      <c r="G159" s="27">
        <f t="shared" si="121"/>
        <v>25</v>
      </c>
      <c r="H159" s="28">
        <f t="shared" si="161"/>
        <v>32.479991999999996</v>
      </c>
      <c r="I159" s="27">
        <v>500</v>
      </c>
      <c r="J159" s="27">
        <v>16239.995999999999</v>
      </c>
      <c r="K159" s="29" t="s">
        <v>277</v>
      </c>
      <c r="L159" s="29" t="s">
        <v>278</v>
      </c>
      <c r="M159" s="24" t="s">
        <v>279</v>
      </c>
      <c r="N159" s="29">
        <f t="shared" si="147"/>
        <v>500</v>
      </c>
      <c r="O159" s="29">
        <f t="shared" si="134"/>
        <v>8760.0040000000008</v>
      </c>
    </row>
    <row r="160" spans="1:15" x14ac:dyDescent="0.3">
      <c r="A160" s="24">
        <v>30199230</v>
      </c>
      <c r="B160" s="25" t="s">
        <v>140</v>
      </c>
      <c r="C160" s="26" t="s">
        <v>5</v>
      </c>
      <c r="D160" s="26" t="s">
        <v>13</v>
      </c>
      <c r="E160" s="27">
        <v>35</v>
      </c>
      <c r="F160" s="27">
        <v>200</v>
      </c>
      <c r="G160" s="27">
        <f t="shared" si="121"/>
        <v>7</v>
      </c>
      <c r="H160" s="28">
        <f t="shared" si="161"/>
        <v>32.479979999999998</v>
      </c>
      <c r="I160" s="27">
        <v>200</v>
      </c>
      <c r="J160" s="27">
        <v>6495.9960000000001</v>
      </c>
      <c r="K160" s="29" t="s">
        <v>277</v>
      </c>
      <c r="L160" s="29" t="s">
        <v>278</v>
      </c>
      <c r="M160" s="24" t="s">
        <v>279</v>
      </c>
      <c r="N160" s="29">
        <f t="shared" si="147"/>
        <v>0</v>
      </c>
      <c r="O160" s="29">
        <f t="shared" si="134"/>
        <v>504.00399999999991</v>
      </c>
    </row>
    <row r="161" spans="1:15" ht="27" x14ac:dyDescent="0.3">
      <c r="A161" s="24">
        <v>30199340</v>
      </c>
      <c r="B161" s="25" t="s">
        <v>380</v>
      </c>
      <c r="C161" s="26" t="s">
        <v>5</v>
      </c>
      <c r="D161" s="26" t="s">
        <v>13</v>
      </c>
      <c r="E161" s="27">
        <v>850</v>
      </c>
      <c r="F161" s="27">
        <v>40</v>
      </c>
      <c r="G161" s="27">
        <f t="shared" si="121"/>
        <v>34</v>
      </c>
      <c r="H161" s="28">
        <f t="shared" si="161"/>
        <v>550</v>
      </c>
      <c r="I161" s="27">
        <v>40</v>
      </c>
      <c r="J161" s="27">
        <v>22000</v>
      </c>
      <c r="K161" s="29" t="s">
        <v>308</v>
      </c>
      <c r="L161" s="29" t="s">
        <v>309</v>
      </c>
      <c r="M161" s="24" t="s">
        <v>299</v>
      </c>
      <c r="N161" s="29">
        <f t="shared" si="147"/>
        <v>0</v>
      </c>
      <c r="O161" s="29">
        <f t="shared" si="134"/>
        <v>12000</v>
      </c>
    </row>
    <row r="162" spans="1:15" x14ac:dyDescent="0.3">
      <c r="A162" s="24">
        <v>30192133</v>
      </c>
      <c r="B162" s="25" t="s">
        <v>141</v>
      </c>
      <c r="C162" s="26" t="s">
        <v>5</v>
      </c>
      <c r="D162" s="26" t="s">
        <v>13</v>
      </c>
      <c r="E162" s="27">
        <v>50</v>
      </c>
      <c r="F162" s="27">
        <v>100</v>
      </c>
      <c r="G162" s="27">
        <f t="shared" si="121"/>
        <v>5</v>
      </c>
      <c r="H162" s="28">
        <f>+J162/I162</f>
        <v>50</v>
      </c>
      <c r="I162" s="27">
        <v>100</v>
      </c>
      <c r="J162" s="27">
        <v>5000</v>
      </c>
      <c r="K162" s="29" t="s">
        <v>280</v>
      </c>
      <c r="L162" s="29" t="s">
        <v>281</v>
      </c>
      <c r="M162" s="24" t="s">
        <v>282</v>
      </c>
      <c r="N162" s="29">
        <f t="shared" si="147"/>
        <v>0</v>
      </c>
      <c r="O162" s="29">
        <f t="shared" si="134"/>
        <v>0</v>
      </c>
    </row>
    <row r="163" spans="1:15" x14ac:dyDescent="0.3">
      <c r="A163" s="24">
        <v>30192125</v>
      </c>
      <c r="B163" s="25" t="s">
        <v>142</v>
      </c>
      <c r="C163" s="26" t="s">
        <v>5</v>
      </c>
      <c r="D163" s="26" t="s">
        <v>13</v>
      </c>
      <c r="E163" s="27">
        <v>190</v>
      </c>
      <c r="F163" s="27">
        <v>100</v>
      </c>
      <c r="G163" s="27">
        <f t="shared" si="121"/>
        <v>19</v>
      </c>
      <c r="H163" s="28">
        <f>+J163/I163</f>
        <v>99.9</v>
      </c>
      <c r="I163" s="27">
        <v>100</v>
      </c>
      <c r="J163" s="27">
        <v>9990</v>
      </c>
      <c r="K163" s="29" t="s">
        <v>277</v>
      </c>
      <c r="L163" s="29" t="s">
        <v>278</v>
      </c>
      <c r="M163" s="24" t="s">
        <v>279</v>
      </c>
      <c r="N163" s="29">
        <f t="shared" si="147"/>
        <v>0</v>
      </c>
      <c r="O163" s="29">
        <f t="shared" si="134"/>
        <v>9010</v>
      </c>
    </row>
    <row r="164" spans="1:15" x14ac:dyDescent="0.3">
      <c r="A164" s="24">
        <v>30192125</v>
      </c>
      <c r="B164" s="25" t="s">
        <v>143</v>
      </c>
      <c r="C164" s="26" t="s">
        <v>5</v>
      </c>
      <c r="D164" s="26" t="s">
        <v>13</v>
      </c>
      <c r="E164" s="27">
        <v>150</v>
      </c>
      <c r="F164" s="27">
        <v>100</v>
      </c>
      <c r="G164" s="27">
        <f t="shared" si="121"/>
        <v>15</v>
      </c>
      <c r="H164" s="28">
        <f>+J164/I164</f>
        <v>99.9</v>
      </c>
      <c r="I164" s="27">
        <v>100</v>
      </c>
      <c r="J164" s="27">
        <v>9990</v>
      </c>
      <c r="K164" s="29" t="s">
        <v>277</v>
      </c>
      <c r="L164" s="29" t="s">
        <v>278</v>
      </c>
      <c r="M164" s="24" t="s">
        <v>279</v>
      </c>
      <c r="N164" s="29">
        <f t="shared" si="147"/>
        <v>0</v>
      </c>
      <c r="O164" s="29">
        <f t="shared" si="134"/>
        <v>5010</v>
      </c>
    </row>
    <row r="165" spans="1:15" x14ac:dyDescent="0.3">
      <c r="A165" s="24">
        <v>30196200</v>
      </c>
      <c r="B165" s="25" t="s">
        <v>183</v>
      </c>
      <c r="C165" s="26" t="s">
        <v>5</v>
      </c>
      <c r="D165" s="26" t="s">
        <v>123</v>
      </c>
      <c r="E165" s="27">
        <v>100</v>
      </c>
      <c r="F165" s="27">
        <v>250</v>
      </c>
      <c r="G165" s="27">
        <f t="shared" si="121"/>
        <v>25</v>
      </c>
      <c r="H165" s="28"/>
      <c r="I165" s="27"/>
      <c r="J165" s="27">
        <f t="shared" ref="J165" si="166">+I165*H165</f>
        <v>0</v>
      </c>
      <c r="K165" s="29"/>
      <c r="L165" s="29"/>
      <c r="M165" s="24"/>
      <c r="N165" s="29">
        <f t="shared" si="147"/>
        <v>250</v>
      </c>
      <c r="O165" s="29">
        <f t="shared" si="134"/>
        <v>25000</v>
      </c>
    </row>
    <row r="166" spans="1:15" x14ac:dyDescent="0.3">
      <c r="A166" s="24">
        <v>30197610</v>
      </c>
      <c r="B166" s="25" t="s">
        <v>184</v>
      </c>
      <c r="C166" s="26" t="s">
        <v>5</v>
      </c>
      <c r="D166" s="26" t="s">
        <v>13</v>
      </c>
      <c r="E166" s="27">
        <v>800</v>
      </c>
      <c r="F166" s="27">
        <v>200</v>
      </c>
      <c r="G166" s="27">
        <f t="shared" si="121"/>
        <v>160</v>
      </c>
      <c r="H166" s="28">
        <f>+J166/I166</f>
        <v>695.6</v>
      </c>
      <c r="I166" s="27">
        <v>400</v>
      </c>
      <c r="J166" s="27">
        <v>278240</v>
      </c>
      <c r="K166" s="29" t="s">
        <v>277</v>
      </c>
      <c r="L166" s="29" t="s">
        <v>318</v>
      </c>
      <c r="M166" s="24" t="s">
        <v>332</v>
      </c>
      <c r="N166" s="29">
        <f t="shared" ref="N166:N176" si="167">+F166-I166</f>
        <v>-200</v>
      </c>
      <c r="O166" s="29">
        <f t="shared" si="134"/>
        <v>-118240</v>
      </c>
    </row>
    <row r="167" spans="1:15" x14ac:dyDescent="0.3">
      <c r="A167" s="24">
        <v>30197610</v>
      </c>
      <c r="B167" s="25" t="s">
        <v>145</v>
      </c>
      <c r="C167" s="26" t="s">
        <v>5</v>
      </c>
      <c r="D167" s="26" t="s">
        <v>13</v>
      </c>
      <c r="E167" s="27">
        <v>1300</v>
      </c>
      <c r="F167" s="27">
        <v>150</v>
      </c>
      <c r="G167" s="27">
        <f t="shared" si="121"/>
        <v>195</v>
      </c>
      <c r="H167" s="28">
        <f t="shared" ref="H167:H169" si="168">+J167/I167</f>
        <v>1216</v>
      </c>
      <c r="I167" s="27">
        <v>300</v>
      </c>
      <c r="J167" s="27">
        <v>364800</v>
      </c>
      <c r="K167" s="29" t="s">
        <v>277</v>
      </c>
      <c r="L167" s="29" t="s">
        <v>318</v>
      </c>
      <c r="M167" s="24" t="s">
        <v>332</v>
      </c>
      <c r="N167" s="29">
        <f t="shared" si="167"/>
        <v>-150</v>
      </c>
      <c r="O167" s="29">
        <f t="shared" si="134"/>
        <v>-169800</v>
      </c>
    </row>
    <row r="168" spans="1:15" x14ac:dyDescent="0.3">
      <c r="A168" s="24">
        <v>30197610</v>
      </c>
      <c r="B168" s="25" t="s">
        <v>262</v>
      </c>
      <c r="C168" s="26" t="s">
        <v>5</v>
      </c>
      <c r="D168" s="26" t="s">
        <v>13</v>
      </c>
      <c r="E168" s="27">
        <v>92.74</v>
      </c>
      <c r="F168" s="27">
        <v>3000</v>
      </c>
      <c r="G168" s="27">
        <f t="shared" ref="G168" si="169">+F168*E168/1000</f>
        <v>278.22000000000003</v>
      </c>
      <c r="H168" s="28">
        <f t="shared" ref="H168" si="170">+J168/I168</f>
        <v>119.78</v>
      </c>
      <c r="I168" s="27">
        <v>2200</v>
      </c>
      <c r="J168" s="27">
        <v>263516</v>
      </c>
      <c r="K168" s="29" t="s">
        <v>277</v>
      </c>
      <c r="L168" s="29" t="s">
        <v>318</v>
      </c>
      <c r="M168" s="24" t="s">
        <v>332</v>
      </c>
      <c r="N168" s="29">
        <f t="shared" ref="N168" si="171">+F168-I168</f>
        <v>800</v>
      </c>
      <c r="O168" s="29">
        <f t="shared" ref="O168" si="172">+G168*1000-J168</f>
        <v>14704</v>
      </c>
    </row>
    <row r="169" spans="1:15" x14ac:dyDescent="0.3">
      <c r="A169" s="24">
        <v>30197610</v>
      </c>
      <c r="B169" s="25" t="s">
        <v>262</v>
      </c>
      <c r="C169" s="26" t="s">
        <v>5</v>
      </c>
      <c r="D169" s="26" t="s">
        <v>13</v>
      </c>
      <c r="E169" s="27">
        <v>92.74</v>
      </c>
      <c r="F169" s="27">
        <v>2500</v>
      </c>
      <c r="G169" s="27">
        <f t="shared" si="121"/>
        <v>231.85</v>
      </c>
      <c r="H169" s="28">
        <f t="shared" si="168"/>
        <v>119.78</v>
      </c>
      <c r="I169" s="27">
        <v>2200</v>
      </c>
      <c r="J169" s="27">
        <v>263516</v>
      </c>
      <c r="K169" s="29" t="s">
        <v>277</v>
      </c>
      <c r="L169" s="29" t="s">
        <v>318</v>
      </c>
      <c r="M169" s="24" t="s">
        <v>332</v>
      </c>
      <c r="N169" s="29">
        <f t="shared" si="167"/>
        <v>300</v>
      </c>
      <c r="O169" s="29">
        <f t="shared" si="134"/>
        <v>-31666</v>
      </c>
    </row>
    <row r="170" spans="1:15" x14ac:dyDescent="0.3">
      <c r="A170" s="24">
        <v>30197610</v>
      </c>
      <c r="B170" s="25" t="s">
        <v>146</v>
      </c>
      <c r="C170" s="26" t="s">
        <v>5</v>
      </c>
      <c r="D170" s="26" t="s">
        <v>123</v>
      </c>
      <c r="E170" s="27">
        <v>250</v>
      </c>
      <c r="F170" s="27">
        <v>1000</v>
      </c>
      <c r="G170" s="27">
        <f t="shared" si="121"/>
        <v>250</v>
      </c>
      <c r="H170" s="28">
        <f>+J170/I170</f>
        <v>23280</v>
      </c>
      <c r="I170" s="27">
        <v>12</v>
      </c>
      <c r="J170" s="27">
        <v>279360</v>
      </c>
      <c r="K170" s="29" t="s">
        <v>276</v>
      </c>
      <c r="L170" s="29" t="s">
        <v>283</v>
      </c>
      <c r="M170" s="24" t="s">
        <v>279</v>
      </c>
      <c r="N170" s="29">
        <f t="shared" si="167"/>
        <v>988</v>
      </c>
      <c r="O170" s="29">
        <f t="shared" si="134"/>
        <v>-29360</v>
      </c>
    </row>
    <row r="171" spans="1:15" x14ac:dyDescent="0.3">
      <c r="A171" s="24">
        <v>30197610</v>
      </c>
      <c r="B171" s="25" t="s">
        <v>147</v>
      </c>
      <c r="C171" s="26" t="s">
        <v>5</v>
      </c>
      <c r="D171" s="26" t="s">
        <v>123</v>
      </c>
      <c r="E171" s="27">
        <v>19000</v>
      </c>
      <c r="F171" s="27">
        <v>1</v>
      </c>
      <c r="G171" s="27">
        <f t="shared" si="121"/>
        <v>19</v>
      </c>
      <c r="H171" s="28"/>
      <c r="I171" s="27"/>
      <c r="J171" s="27">
        <f t="shared" ref="J171:J174" si="173">+I171*H171</f>
        <v>0</v>
      </c>
      <c r="K171" s="29"/>
      <c r="L171" s="29"/>
      <c r="M171" s="24"/>
      <c r="N171" s="29">
        <f t="shared" si="167"/>
        <v>1</v>
      </c>
      <c r="O171" s="29">
        <f t="shared" si="134"/>
        <v>19000</v>
      </c>
    </row>
    <row r="172" spans="1:15" x14ac:dyDescent="0.3">
      <c r="A172" s="24" t="s">
        <v>383</v>
      </c>
      <c r="B172" s="25" t="s">
        <v>384</v>
      </c>
      <c r="C172" s="26" t="s">
        <v>5</v>
      </c>
      <c r="D172" s="26" t="s">
        <v>13</v>
      </c>
      <c r="E172" s="27">
        <v>250</v>
      </c>
      <c r="F172" s="27">
        <v>20</v>
      </c>
      <c r="G172" s="27">
        <f t="shared" ref="G172" si="174">+F172*E172/1000</f>
        <v>5</v>
      </c>
      <c r="H172" s="28">
        <f>+J172/I172</f>
        <v>138</v>
      </c>
      <c r="I172" s="27">
        <v>200</v>
      </c>
      <c r="J172" s="27">
        <v>27600</v>
      </c>
      <c r="K172" s="29" t="s">
        <v>277</v>
      </c>
      <c r="L172" s="29" t="s">
        <v>278</v>
      </c>
      <c r="M172" s="24" t="s">
        <v>279</v>
      </c>
      <c r="N172" s="29">
        <f t="shared" ref="N172" si="175">+F172-I172</f>
        <v>-180</v>
      </c>
      <c r="O172" s="29">
        <f t="shared" ref="O172" si="176">+G172*1000-J172</f>
        <v>-22600</v>
      </c>
    </row>
    <row r="173" spans="1:15" ht="27" x14ac:dyDescent="0.3">
      <c r="A173" s="24">
        <v>30234400</v>
      </c>
      <c r="B173" s="25" t="s">
        <v>144</v>
      </c>
      <c r="C173" s="26" t="s">
        <v>5</v>
      </c>
      <c r="D173" s="26" t="s">
        <v>13</v>
      </c>
      <c r="E173" s="27">
        <v>180</v>
      </c>
      <c r="F173" s="27">
        <v>200</v>
      </c>
      <c r="G173" s="27">
        <f t="shared" si="121"/>
        <v>36</v>
      </c>
      <c r="H173" s="28">
        <f>+J173/I173</f>
        <v>138</v>
      </c>
      <c r="I173" s="27">
        <v>200</v>
      </c>
      <c r="J173" s="27">
        <v>27600</v>
      </c>
      <c r="K173" s="29" t="s">
        <v>277</v>
      </c>
      <c r="L173" s="29" t="s">
        <v>278</v>
      </c>
      <c r="M173" s="24" t="s">
        <v>279</v>
      </c>
      <c r="N173" s="29">
        <f t="shared" si="167"/>
        <v>0</v>
      </c>
      <c r="O173" s="29">
        <f t="shared" si="134"/>
        <v>8400</v>
      </c>
    </row>
    <row r="174" spans="1:15" x14ac:dyDescent="0.3">
      <c r="A174" s="24">
        <v>33141114</v>
      </c>
      <c r="B174" s="25" t="s">
        <v>149</v>
      </c>
      <c r="C174" s="26" t="s">
        <v>159</v>
      </c>
      <c r="D174" s="26" t="s">
        <v>121</v>
      </c>
      <c r="E174" s="27">
        <v>250</v>
      </c>
      <c r="F174" s="27">
        <v>200</v>
      </c>
      <c r="G174" s="27">
        <f t="shared" si="121"/>
        <v>50</v>
      </c>
      <c r="H174" s="28">
        <v>86.667000000000002</v>
      </c>
      <c r="I174" s="27">
        <v>300</v>
      </c>
      <c r="J174" s="27">
        <f t="shared" si="173"/>
        <v>26000.100000000002</v>
      </c>
      <c r="K174" s="29" t="s">
        <v>351</v>
      </c>
      <c r="L174" s="29" t="s">
        <v>352</v>
      </c>
      <c r="M174" s="24" t="s">
        <v>353</v>
      </c>
      <c r="N174" s="29">
        <f t="shared" si="167"/>
        <v>-100</v>
      </c>
      <c r="O174" s="29">
        <f t="shared" si="134"/>
        <v>23999.899999999998</v>
      </c>
    </row>
    <row r="175" spans="1:15" x14ac:dyDescent="0.3">
      <c r="A175" s="24">
        <v>37821100</v>
      </c>
      <c r="B175" s="25" t="s">
        <v>151</v>
      </c>
      <c r="C175" s="26" t="s">
        <v>5</v>
      </c>
      <c r="D175" s="26" t="s">
        <v>13</v>
      </c>
      <c r="E175" s="27">
        <v>1000</v>
      </c>
      <c r="F175" s="27">
        <v>50</v>
      </c>
      <c r="G175" s="27">
        <f t="shared" si="121"/>
        <v>50</v>
      </c>
      <c r="H175" s="28">
        <f>+J175/I175</f>
        <v>800</v>
      </c>
      <c r="I175" s="27">
        <v>50</v>
      </c>
      <c r="J175" s="27">
        <v>40000</v>
      </c>
      <c r="K175" s="29" t="s">
        <v>280</v>
      </c>
      <c r="L175" s="29" t="s">
        <v>281</v>
      </c>
      <c r="M175" s="24" t="s">
        <v>282</v>
      </c>
      <c r="N175" s="29">
        <f t="shared" si="167"/>
        <v>0</v>
      </c>
      <c r="O175" s="29">
        <f t="shared" si="134"/>
        <v>10000</v>
      </c>
    </row>
    <row r="176" spans="1:15" x14ac:dyDescent="0.3">
      <c r="A176" s="24">
        <v>37821100</v>
      </c>
      <c r="B176" s="25" t="s">
        <v>152</v>
      </c>
      <c r="C176" s="26" t="s">
        <v>5</v>
      </c>
      <c r="D176" s="26" t="s">
        <v>13</v>
      </c>
      <c r="E176" s="27">
        <v>1200</v>
      </c>
      <c r="F176" s="27">
        <v>20</v>
      </c>
      <c r="G176" s="27">
        <f t="shared" si="121"/>
        <v>24</v>
      </c>
      <c r="H176" s="28">
        <f>+J176/I176</f>
        <v>900</v>
      </c>
      <c r="I176" s="27">
        <v>20</v>
      </c>
      <c r="J176" s="27">
        <v>18000</v>
      </c>
      <c r="K176" s="29" t="s">
        <v>280</v>
      </c>
      <c r="L176" s="29" t="s">
        <v>281</v>
      </c>
      <c r="M176" s="24" t="s">
        <v>282</v>
      </c>
      <c r="N176" s="29">
        <f t="shared" si="167"/>
        <v>0</v>
      </c>
      <c r="O176" s="29">
        <f t="shared" si="134"/>
        <v>6000</v>
      </c>
    </row>
    <row r="177" spans="1:15" x14ac:dyDescent="0.3">
      <c r="A177" s="24">
        <v>39292500</v>
      </c>
      <c r="B177" s="25" t="s">
        <v>221</v>
      </c>
      <c r="C177" s="26" t="s">
        <v>159</v>
      </c>
      <c r="D177" s="26" t="s">
        <v>13</v>
      </c>
      <c r="E177" s="27">
        <v>250</v>
      </c>
      <c r="F177" s="27">
        <v>20</v>
      </c>
      <c r="G177" s="27">
        <f>+F177*E177/1000</f>
        <v>5</v>
      </c>
      <c r="H177" s="28"/>
      <c r="I177" s="27"/>
      <c r="J177" s="27">
        <f>+I177*H177</f>
        <v>0</v>
      </c>
      <c r="K177" s="29"/>
      <c r="L177" s="29"/>
      <c r="M177" s="24"/>
      <c r="N177" s="29">
        <f>+F177-I177</f>
        <v>20</v>
      </c>
      <c r="O177" s="29">
        <f t="shared" si="134"/>
        <v>5000</v>
      </c>
    </row>
    <row r="178" spans="1:15" ht="27" x14ac:dyDescent="0.3">
      <c r="A178" s="24" t="s">
        <v>329</v>
      </c>
      <c r="B178" s="25" t="s">
        <v>330</v>
      </c>
      <c r="C178" s="26" t="s">
        <v>159</v>
      </c>
      <c r="D178" s="26" t="s">
        <v>13</v>
      </c>
      <c r="E178" s="27">
        <v>400</v>
      </c>
      <c r="F178" s="27">
        <v>20</v>
      </c>
      <c r="G178" s="27">
        <f>+F178*E178/1000</f>
        <v>8</v>
      </c>
      <c r="H178" s="28">
        <v>400</v>
      </c>
      <c r="I178" s="27">
        <v>5</v>
      </c>
      <c r="J178" s="27">
        <f>+I178*H178</f>
        <v>2000</v>
      </c>
      <c r="K178" s="29" t="s">
        <v>344</v>
      </c>
      <c r="L178" s="29" t="s">
        <v>345</v>
      </c>
      <c r="M178" s="24" t="s">
        <v>346</v>
      </c>
      <c r="N178" s="29">
        <f>+F178-I178</f>
        <v>15</v>
      </c>
      <c r="O178" s="29"/>
    </row>
    <row r="179" spans="1:15" ht="27" x14ac:dyDescent="0.3">
      <c r="A179" s="24" t="s">
        <v>418</v>
      </c>
      <c r="B179" s="25" t="s">
        <v>419</v>
      </c>
      <c r="C179" s="26" t="s">
        <v>159</v>
      </c>
      <c r="D179" s="26" t="s">
        <v>13</v>
      </c>
      <c r="E179" s="27">
        <v>160000</v>
      </c>
      <c r="F179" s="27">
        <v>1</v>
      </c>
      <c r="G179" s="27">
        <f t="shared" ref="G179" si="177">+F179*E179/1000</f>
        <v>160</v>
      </c>
      <c r="H179" s="21">
        <v>2100</v>
      </c>
      <c r="I179" s="20">
        <v>4</v>
      </c>
      <c r="J179" s="20">
        <f t="shared" ref="J179" si="178">+I179*H179</f>
        <v>8400</v>
      </c>
      <c r="K179" s="23" t="s">
        <v>300</v>
      </c>
      <c r="L179" s="23" t="s">
        <v>302</v>
      </c>
      <c r="M179" s="19" t="s">
        <v>301</v>
      </c>
      <c r="N179" s="23">
        <f t="shared" ref="N179" si="179">+F179-I179</f>
        <v>-3</v>
      </c>
      <c r="O179" s="23">
        <f>+G179*1000-J179</f>
        <v>151600</v>
      </c>
    </row>
    <row r="180" spans="1:15" ht="27" x14ac:dyDescent="0.3">
      <c r="A180" s="24" t="s">
        <v>259</v>
      </c>
      <c r="B180" s="25" t="s">
        <v>382</v>
      </c>
      <c r="C180" s="26" t="s">
        <v>159</v>
      </c>
      <c r="D180" s="26" t="s">
        <v>13</v>
      </c>
      <c r="E180" s="27">
        <v>2800</v>
      </c>
      <c r="F180" s="27">
        <v>150</v>
      </c>
      <c r="G180" s="27">
        <f t="shared" ref="G180" si="180">+F180*E180/1000</f>
        <v>420</v>
      </c>
      <c r="H180" s="21">
        <v>2100</v>
      </c>
      <c r="I180" s="20">
        <v>4</v>
      </c>
      <c r="J180" s="20">
        <f t="shared" ref="J180" si="181">+I180*H180</f>
        <v>8400</v>
      </c>
      <c r="K180" s="23" t="s">
        <v>300</v>
      </c>
      <c r="L180" s="23" t="s">
        <v>302</v>
      </c>
      <c r="M180" s="19" t="s">
        <v>301</v>
      </c>
      <c r="N180" s="23">
        <f t="shared" ref="N180" si="182">+F180-I180</f>
        <v>146</v>
      </c>
      <c r="O180" s="23">
        <f>+G180*1000-J180</f>
        <v>411600</v>
      </c>
    </row>
    <row r="181" spans="1:15" ht="27" x14ac:dyDescent="0.3">
      <c r="A181" s="24" t="s">
        <v>261</v>
      </c>
      <c r="B181" s="25" t="s">
        <v>260</v>
      </c>
      <c r="C181" s="26" t="s">
        <v>159</v>
      </c>
      <c r="D181" s="26" t="s">
        <v>13</v>
      </c>
      <c r="E181" s="27">
        <v>3500</v>
      </c>
      <c r="F181" s="27">
        <v>20</v>
      </c>
      <c r="G181" s="27">
        <f t="shared" ref="G181" si="183">+F181*E181/1000</f>
        <v>70</v>
      </c>
      <c r="H181" s="21">
        <v>3500</v>
      </c>
      <c r="I181" s="20">
        <v>15</v>
      </c>
      <c r="J181" s="20">
        <f t="shared" ref="J181:J195" si="184">+I181*H181</f>
        <v>52500</v>
      </c>
      <c r="K181" s="23" t="s">
        <v>300</v>
      </c>
      <c r="L181" s="23" t="s">
        <v>302</v>
      </c>
      <c r="M181" s="19" t="s">
        <v>301</v>
      </c>
      <c r="N181" s="23">
        <f t="shared" ref="N181:N195" si="185">+F181-I181</f>
        <v>5</v>
      </c>
      <c r="O181" s="23">
        <f>+G181*1000-J181</f>
        <v>17500</v>
      </c>
    </row>
    <row r="182" spans="1:15" x14ac:dyDescent="0.3">
      <c r="A182" s="24">
        <v>39241100</v>
      </c>
      <c r="B182" s="25" t="s">
        <v>188</v>
      </c>
      <c r="C182" s="26" t="s">
        <v>159</v>
      </c>
      <c r="D182" s="26" t="s">
        <v>13</v>
      </c>
      <c r="E182" s="27">
        <v>100</v>
      </c>
      <c r="F182" s="27">
        <v>100</v>
      </c>
      <c r="G182" s="27">
        <f t="shared" ref="G182" si="186">+F182*E182/1000</f>
        <v>10</v>
      </c>
      <c r="H182" s="28"/>
      <c r="I182" s="27"/>
      <c r="J182" s="27">
        <f t="shared" ref="J182:J194" si="187">+I182*H182</f>
        <v>0</v>
      </c>
      <c r="K182" s="29"/>
      <c r="L182" s="29"/>
      <c r="M182" s="24"/>
      <c r="N182" s="29">
        <f t="shared" ref="N182:N194" si="188">+F182-I182</f>
        <v>100</v>
      </c>
      <c r="O182" s="29">
        <f t="shared" ref="O182:O194" si="189">+G182*1000-J182</f>
        <v>10000</v>
      </c>
    </row>
    <row r="183" spans="1:15" s="67" customFormat="1" x14ac:dyDescent="0.3">
      <c r="A183" s="66" t="s">
        <v>452</v>
      </c>
      <c r="B183" s="68" t="s">
        <v>453</v>
      </c>
      <c r="C183" s="62" t="s">
        <v>5</v>
      </c>
      <c r="D183" s="62" t="s">
        <v>13</v>
      </c>
      <c r="E183" s="63">
        <v>780000</v>
      </c>
      <c r="F183" s="63">
        <v>1</v>
      </c>
      <c r="G183" s="63">
        <f t="shared" ref="G183:G195" si="190">+F183*E183/1000</f>
        <v>780</v>
      </c>
      <c r="H183" s="64"/>
      <c r="I183" s="63"/>
      <c r="J183" s="63">
        <f t="shared" ref="J183:J184" si="191">+I183*H183</f>
        <v>0</v>
      </c>
      <c r="K183" s="65"/>
      <c r="L183" s="65"/>
      <c r="M183" s="66"/>
      <c r="N183" s="65">
        <f t="shared" ref="N183:N184" si="192">+F183-I183</f>
        <v>1</v>
      </c>
      <c r="O183" s="65">
        <f t="shared" ref="O183:O184" si="193">+G183*1000-J183</f>
        <v>780000</v>
      </c>
    </row>
    <row r="184" spans="1:15" s="67" customFormat="1" x14ac:dyDescent="0.3">
      <c r="A184" s="66" t="s">
        <v>454</v>
      </c>
      <c r="B184" s="68" t="s">
        <v>455</v>
      </c>
      <c r="C184" s="62" t="s">
        <v>5</v>
      </c>
      <c r="D184" s="62" t="s">
        <v>13</v>
      </c>
      <c r="E184" s="63">
        <v>210000</v>
      </c>
      <c r="F184" s="63">
        <v>1</v>
      </c>
      <c r="G184" s="63">
        <f t="shared" si="190"/>
        <v>210</v>
      </c>
      <c r="H184" s="64"/>
      <c r="I184" s="63"/>
      <c r="J184" s="63">
        <f t="shared" si="191"/>
        <v>0</v>
      </c>
      <c r="K184" s="65"/>
      <c r="L184" s="65"/>
      <c r="M184" s="66"/>
      <c r="N184" s="65">
        <f t="shared" si="192"/>
        <v>1</v>
      </c>
      <c r="O184" s="65">
        <f t="shared" si="193"/>
        <v>210000</v>
      </c>
    </row>
    <row r="185" spans="1:15" s="67" customFormat="1" x14ac:dyDescent="0.3">
      <c r="A185" s="66" t="s">
        <v>454</v>
      </c>
      <c r="B185" s="68" t="s">
        <v>456</v>
      </c>
      <c r="C185" s="62" t="s">
        <v>5</v>
      </c>
      <c r="D185" s="62" t="s">
        <v>13</v>
      </c>
      <c r="E185" s="63">
        <v>60000</v>
      </c>
      <c r="F185" s="63">
        <v>1</v>
      </c>
      <c r="G185" s="63">
        <f t="shared" si="190"/>
        <v>60</v>
      </c>
      <c r="H185" s="64"/>
      <c r="I185" s="63"/>
      <c r="J185" s="63">
        <f t="shared" si="187"/>
        <v>0</v>
      </c>
      <c r="K185" s="65"/>
      <c r="L185" s="65"/>
      <c r="M185" s="66"/>
      <c r="N185" s="65">
        <f t="shared" si="188"/>
        <v>1</v>
      </c>
      <c r="O185" s="65">
        <f t="shared" si="189"/>
        <v>60000</v>
      </c>
    </row>
    <row r="186" spans="1:15" s="67" customFormat="1" x14ac:dyDescent="0.3">
      <c r="A186" s="66">
        <v>39151210</v>
      </c>
      <c r="B186" s="68" t="s">
        <v>457</v>
      </c>
      <c r="C186" s="62" t="s">
        <v>5</v>
      </c>
      <c r="D186" s="62" t="s">
        <v>13</v>
      </c>
      <c r="E186" s="63">
        <v>750000</v>
      </c>
      <c r="F186" s="63">
        <v>1</v>
      </c>
      <c r="G186" s="63">
        <f t="shared" si="190"/>
        <v>750</v>
      </c>
      <c r="H186" s="64"/>
      <c r="I186" s="63"/>
      <c r="J186" s="63">
        <f t="shared" si="187"/>
        <v>0</v>
      </c>
      <c r="K186" s="65"/>
      <c r="L186" s="65"/>
      <c r="M186" s="66"/>
      <c r="N186" s="65">
        <f t="shared" si="188"/>
        <v>1</v>
      </c>
      <c r="O186" s="65">
        <f t="shared" si="189"/>
        <v>750000</v>
      </c>
    </row>
    <row r="187" spans="1:15" s="67" customFormat="1" x14ac:dyDescent="0.3">
      <c r="A187" s="66" t="s">
        <v>458</v>
      </c>
      <c r="B187" s="68" t="s">
        <v>459</v>
      </c>
      <c r="C187" s="62" t="s">
        <v>5</v>
      </c>
      <c r="D187" s="62" t="s">
        <v>13</v>
      </c>
      <c r="E187" s="63">
        <v>90000</v>
      </c>
      <c r="F187" s="63">
        <v>14</v>
      </c>
      <c r="G187" s="63">
        <f t="shared" si="190"/>
        <v>1260</v>
      </c>
      <c r="H187" s="64"/>
      <c r="I187" s="63"/>
      <c r="J187" s="63">
        <f t="shared" ref="J187:J188" si="194">+I187*H187</f>
        <v>0</v>
      </c>
      <c r="K187" s="65"/>
      <c r="L187" s="65"/>
      <c r="M187" s="66"/>
      <c r="N187" s="65">
        <f t="shared" ref="N187:N188" si="195">+F187-I187</f>
        <v>14</v>
      </c>
      <c r="O187" s="65">
        <f t="shared" ref="O187:O188" si="196">+G187*1000-J187</f>
        <v>1260000</v>
      </c>
    </row>
    <row r="188" spans="1:15" s="67" customFormat="1" x14ac:dyDescent="0.3">
      <c r="A188" s="66" t="s">
        <v>460</v>
      </c>
      <c r="B188" s="68" t="s">
        <v>461</v>
      </c>
      <c r="C188" s="62" t="s">
        <v>5</v>
      </c>
      <c r="D188" s="62" t="s">
        <v>13</v>
      </c>
      <c r="E188" s="63">
        <v>215000</v>
      </c>
      <c r="F188" s="63">
        <v>1</v>
      </c>
      <c r="G188" s="63">
        <f t="shared" si="190"/>
        <v>215</v>
      </c>
      <c r="H188" s="64"/>
      <c r="I188" s="63"/>
      <c r="J188" s="63">
        <f t="shared" si="194"/>
        <v>0</v>
      </c>
      <c r="K188" s="65"/>
      <c r="L188" s="65"/>
      <c r="M188" s="66"/>
      <c r="N188" s="65">
        <f t="shared" si="195"/>
        <v>1</v>
      </c>
      <c r="O188" s="65">
        <f t="shared" si="196"/>
        <v>215000</v>
      </c>
    </row>
    <row r="189" spans="1:15" s="67" customFormat="1" x14ac:dyDescent="0.3">
      <c r="A189" s="66" t="s">
        <v>462</v>
      </c>
      <c r="B189" s="68" t="s">
        <v>463</v>
      </c>
      <c r="C189" s="62" t="s">
        <v>5</v>
      </c>
      <c r="D189" s="62" t="s">
        <v>13</v>
      </c>
      <c r="E189" s="63">
        <v>200000</v>
      </c>
      <c r="F189" s="63">
        <v>5</v>
      </c>
      <c r="G189" s="63">
        <f t="shared" si="190"/>
        <v>1000</v>
      </c>
      <c r="H189" s="64"/>
      <c r="I189" s="63"/>
      <c r="J189" s="63">
        <f t="shared" si="187"/>
        <v>0</v>
      </c>
      <c r="K189" s="65"/>
      <c r="L189" s="65"/>
      <c r="M189" s="66"/>
      <c r="N189" s="65">
        <f t="shared" si="188"/>
        <v>5</v>
      </c>
      <c r="O189" s="65">
        <f t="shared" si="189"/>
        <v>1000000</v>
      </c>
    </row>
    <row r="190" spans="1:15" s="67" customFormat="1" x14ac:dyDescent="0.3">
      <c r="A190" s="66" t="s">
        <v>454</v>
      </c>
      <c r="B190" s="68" t="s">
        <v>464</v>
      </c>
      <c r="C190" s="62" t="s">
        <v>5</v>
      </c>
      <c r="D190" s="62" t="s">
        <v>13</v>
      </c>
      <c r="E190" s="63">
        <v>125000</v>
      </c>
      <c r="F190" s="63">
        <v>22</v>
      </c>
      <c r="G190" s="63">
        <f t="shared" si="190"/>
        <v>2750</v>
      </c>
      <c r="H190" s="64"/>
      <c r="I190" s="63"/>
      <c r="J190" s="63">
        <f t="shared" si="187"/>
        <v>0</v>
      </c>
      <c r="K190" s="65"/>
      <c r="L190" s="65"/>
      <c r="M190" s="66"/>
      <c r="N190" s="65">
        <f t="shared" si="188"/>
        <v>22</v>
      </c>
      <c r="O190" s="65">
        <f t="shared" si="189"/>
        <v>2750000</v>
      </c>
    </row>
    <row r="191" spans="1:15" s="67" customFormat="1" x14ac:dyDescent="0.3">
      <c r="A191" s="66" t="s">
        <v>454</v>
      </c>
      <c r="B191" s="68" t="s">
        <v>465</v>
      </c>
      <c r="C191" s="62" t="s">
        <v>5</v>
      </c>
      <c r="D191" s="62" t="s">
        <v>13</v>
      </c>
      <c r="E191" s="63">
        <v>200000</v>
      </c>
      <c r="F191" s="63">
        <v>1</v>
      </c>
      <c r="G191" s="63">
        <f t="shared" si="190"/>
        <v>200</v>
      </c>
      <c r="H191" s="64"/>
      <c r="I191" s="63"/>
      <c r="J191" s="63">
        <f t="shared" ref="J191:J192" si="197">+I191*H191</f>
        <v>0</v>
      </c>
      <c r="K191" s="65"/>
      <c r="L191" s="65"/>
      <c r="M191" s="66"/>
      <c r="N191" s="65">
        <f t="shared" ref="N191:N192" si="198">+F191-I191</f>
        <v>1</v>
      </c>
      <c r="O191" s="65">
        <f t="shared" ref="O191:O192" si="199">+G191*1000-J191</f>
        <v>200000</v>
      </c>
    </row>
    <row r="192" spans="1:15" s="67" customFormat="1" x14ac:dyDescent="0.3">
      <c r="A192" s="66" t="s">
        <v>466</v>
      </c>
      <c r="B192" s="68" t="s">
        <v>467</v>
      </c>
      <c r="C192" s="62" t="s">
        <v>5</v>
      </c>
      <c r="D192" s="62" t="s">
        <v>13</v>
      </c>
      <c r="E192" s="63">
        <v>17500</v>
      </c>
      <c r="F192" s="63">
        <v>12</v>
      </c>
      <c r="G192" s="63">
        <f t="shared" si="190"/>
        <v>210</v>
      </c>
      <c r="H192" s="64"/>
      <c r="I192" s="63"/>
      <c r="J192" s="63">
        <f t="shared" si="197"/>
        <v>0</v>
      </c>
      <c r="K192" s="65"/>
      <c r="L192" s="65"/>
      <c r="M192" s="66"/>
      <c r="N192" s="65">
        <f t="shared" si="198"/>
        <v>12</v>
      </c>
      <c r="O192" s="65">
        <f t="shared" si="199"/>
        <v>210000</v>
      </c>
    </row>
    <row r="193" spans="1:15" s="67" customFormat="1" x14ac:dyDescent="0.3">
      <c r="A193" s="66" t="s">
        <v>468</v>
      </c>
      <c r="B193" s="68" t="s">
        <v>469</v>
      </c>
      <c r="C193" s="62" t="s">
        <v>5</v>
      </c>
      <c r="D193" s="62" t="s">
        <v>470</v>
      </c>
      <c r="E193" s="63">
        <v>4465</v>
      </c>
      <c r="F193" s="63">
        <v>33.6</v>
      </c>
      <c r="G193" s="63">
        <f t="shared" si="190"/>
        <v>150.024</v>
      </c>
      <c r="H193" s="64"/>
      <c r="I193" s="63"/>
      <c r="J193" s="63">
        <f t="shared" si="187"/>
        <v>0</v>
      </c>
      <c r="K193" s="65"/>
      <c r="L193" s="65"/>
      <c r="M193" s="66"/>
      <c r="N193" s="65">
        <f t="shared" si="188"/>
        <v>33.6</v>
      </c>
      <c r="O193" s="65">
        <f t="shared" si="189"/>
        <v>150024</v>
      </c>
    </row>
    <row r="194" spans="1:15" s="67" customFormat="1" x14ac:dyDescent="0.3">
      <c r="A194" s="66" t="s">
        <v>471</v>
      </c>
      <c r="B194" s="68" t="s">
        <v>472</v>
      </c>
      <c r="C194" s="62" t="s">
        <v>5</v>
      </c>
      <c r="D194" s="62" t="s">
        <v>13</v>
      </c>
      <c r="E194" s="63">
        <v>11000</v>
      </c>
      <c r="F194" s="63">
        <v>50</v>
      </c>
      <c r="G194" s="63">
        <f t="shared" si="190"/>
        <v>550</v>
      </c>
      <c r="H194" s="64"/>
      <c r="I194" s="63"/>
      <c r="J194" s="63">
        <f t="shared" si="187"/>
        <v>0</v>
      </c>
      <c r="K194" s="65"/>
      <c r="L194" s="65"/>
      <c r="M194" s="66"/>
      <c r="N194" s="65">
        <f t="shared" si="188"/>
        <v>50</v>
      </c>
      <c r="O194" s="65">
        <f t="shared" si="189"/>
        <v>550000</v>
      </c>
    </row>
    <row r="195" spans="1:15" s="67" customFormat="1" x14ac:dyDescent="0.3">
      <c r="A195" s="66" t="s">
        <v>427</v>
      </c>
      <c r="B195" s="68" t="s">
        <v>473</v>
      </c>
      <c r="C195" s="62" t="s">
        <v>5</v>
      </c>
      <c r="D195" s="62" t="s">
        <v>13</v>
      </c>
      <c r="E195" s="63">
        <v>40000</v>
      </c>
      <c r="F195" s="63">
        <v>37</v>
      </c>
      <c r="G195" s="63">
        <f t="shared" si="190"/>
        <v>1480</v>
      </c>
      <c r="H195" s="64"/>
      <c r="I195" s="63"/>
      <c r="J195" s="63">
        <f t="shared" si="184"/>
        <v>0</v>
      </c>
      <c r="K195" s="65"/>
      <c r="L195" s="65"/>
      <c r="M195" s="66"/>
      <c r="N195" s="65">
        <f t="shared" si="185"/>
        <v>37</v>
      </c>
      <c r="O195" s="65">
        <f t="shared" ref="O195" si="200">+G195*1000-J195</f>
        <v>1480000</v>
      </c>
    </row>
    <row r="196" spans="1:15" x14ac:dyDescent="0.3">
      <c r="A196" s="37" t="s">
        <v>153</v>
      </c>
      <c r="B196" s="38"/>
      <c r="C196" s="39"/>
      <c r="D196" s="39"/>
      <c r="E196" s="40"/>
      <c r="F196" s="40"/>
      <c r="G196" s="41">
        <f>SUM(G197:G198)</f>
        <v>0</v>
      </c>
      <c r="H196" s="6"/>
      <c r="I196" s="6"/>
      <c r="J196" s="42">
        <f>SUM(J197:J198)</f>
        <v>0</v>
      </c>
      <c r="K196" s="43"/>
      <c r="L196" s="6"/>
      <c r="M196" s="6"/>
      <c r="N196" s="29">
        <f t="shared" ref="N196" si="201">+F196-I196</f>
        <v>0</v>
      </c>
      <c r="O196" s="29">
        <f t="shared" ref="O196:O199" si="202">+G196*1000-J196</f>
        <v>0</v>
      </c>
    </row>
    <row r="197" spans="1:15" x14ac:dyDescent="0.3">
      <c r="A197" s="33" t="s">
        <v>181</v>
      </c>
      <c r="B197" s="34" t="s">
        <v>154</v>
      </c>
      <c r="C197" s="26" t="s">
        <v>5</v>
      </c>
      <c r="D197" s="35" t="s">
        <v>7</v>
      </c>
      <c r="E197" s="36">
        <v>480</v>
      </c>
      <c r="F197" s="36">
        <v>1500</v>
      </c>
      <c r="G197" s="27"/>
      <c r="H197" s="28"/>
      <c r="I197" s="27"/>
      <c r="J197" s="27">
        <f>+I197*H197</f>
        <v>0</v>
      </c>
      <c r="K197" s="29"/>
      <c r="L197" s="29"/>
      <c r="M197" s="24"/>
      <c r="N197" s="29">
        <f>+F197-I197</f>
        <v>1500</v>
      </c>
      <c r="O197" s="29">
        <f t="shared" si="202"/>
        <v>0</v>
      </c>
    </row>
    <row r="198" spans="1:15" x14ac:dyDescent="0.3">
      <c r="A198" s="24" t="s">
        <v>182</v>
      </c>
      <c r="B198" s="25" t="s">
        <v>155</v>
      </c>
      <c r="C198" s="26" t="s">
        <v>5</v>
      </c>
      <c r="D198" s="26" t="s">
        <v>7</v>
      </c>
      <c r="E198" s="27">
        <v>490</v>
      </c>
      <c r="F198" s="27">
        <v>200</v>
      </c>
      <c r="G198" s="27"/>
      <c r="H198" s="28"/>
      <c r="I198" s="27"/>
      <c r="J198" s="27">
        <f>+I198*H198</f>
        <v>0</v>
      </c>
      <c r="K198" s="29"/>
      <c r="L198" s="29"/>
      <c r="M198" s="24"/>
      <c r="N198" s="29">
        <f>+F198-I198</f>
        <v>200</v>
      </c>
      <c r="O198" s="29">
        <f t="shared" si="202"/>
        <v>0</v>
      </c>
    </row>
    <row r="199" spans="1:15" s="48" customFormat="1" x14ac:dyDescent="0.3">
      <c r="A199" s="44" t="s">
        <v>156</v>
      </c>
      <c r="B199" s="45"/>
      <c r="C199" s="46"/>
      <c r="D199" s="45"/>
      <c r="E199" s="45"/>
      <c r="F199" s="45"/>
      <c r="G199" s="47">
        <f>SUM(G200:G241)</f>
        <v>40648</v>
      </c>
      <c r="H199" s="13"/>
      <c r="I199" s="13"/>
      <c r="J199" s="14">
        <f>SUM(J200:J242)</f>
        <v>10628670</v>
      </c>
      <c r="K199" s="13"/>
      <c r="L199" s="13"/>
      <c r="M199" s="13"/>
      <c r="N199" s="23">
        <f t="shared" ref="N199:N211" si="203">+F199-I199</f>
        <v>0</v>
      </c>
      <c r="O199" s="23">
        <f t="shared" si="202"/>
        <v>30019330</v>
      </c>
    </row>
    <row r="200" spans="1:15" ht="27" x14ac:dyDescent="0.3">
      <c r="A200" s="33">
        <v>25241200</v>
      </c>
      <c r="B200" s="34" t="s">
        <v>173</v>
      </c>
      <c r="C200" s="26" t="s">
        <v>159</v>
      </c>
      <c r="D200" s="35" t="s">
        <v>122</v>
      </c>
      <c r="E200" s="36">
        <v>300000</v>
      </c>
      <c r="F200" s="36">
        <v>1</v>
      </c>
      <c r="G200" s="27">
        <f t="shared" ref="G200" si="204">+F200*E200/1000</f>
        <v>300</v>
      </c>
      <c r="H200" s="28"/>
      <c r="I200" s="27"/>
      <c r="J200" s="27">
        <f t="shared" ref="J200:J240" si="205">+I200*H200</f>
        <v>0</v>
      </c>
      <c r="K200" s="29"/>
      <c r="L200" s="29"/>
      <c r="M200" s="24"/>
      <c r="N200" s="29">
        <f t="shared" si="203"/>
        <v>1</v>
      </c>
      <c r="O200" s="29">
        <f t="shared" ref="O200:O214" si="206">+G200*1000-J200</f>
        <v>300000</v>
      </c>
    </row>
    <row r="201" spans="1:15" ht="27" x14ac:dyDescent="0.3">
      <c r="A201" s="33">
        <v>25241200</v>
      </c>
      <c r="B201" s="34" t="s">
        <v>174</v>
      </c>
      <c r="C201" s="26" t="s">
        <v>159</v>
      </c>
      <c r="D201" s="35" t="s">
        <v>122</v>
      </c>
      <c r="E201" s="36">
        <v>240000</v>
      </c>
      <c r="F201" s="36">
        <v>1</v>
      </c>
      <c r="G201" s="27">
        <f t="shared" ref="G201" si="207">+F201*E201/1000</f>
        <v>240</v>
      </c>
      <c r="H201" s="28"/>
      <c r="I201" s="27"/>
      <c r="J201" s="27">
        <f t="shared" si="205"/>
        <v>0</v>
      </c>
      <c r="K201" s="29"/>
      <c r="L201" s="29"/>
      <c r="M201" s="24"/>
      <c r="N201" s="29">
        <f t="shared" si="203"/>
        <v>1</v>
      </c>
      <c r="O201" s="29">
        <f t="shared" si="206"/>
        <v>240000</v>
      </c>
    </row>
    <row r="202" spans="1:15" x14ac:dyDescent="0.3">
      <c r="A202" s="33">
        <v>45511100</v>
      </c>
      <c r="B202" s="34" t="s">
        <v>325</v>
      </c>
      <c r="C202" s="26" t="s">
        <v>159</v>
      </c>
      <c r="D202" s="35" t="s">
        <v>122</v>
      </c>
      <c r="E202" s="36">
        <v>120000</v>
      </c>
      <c r="F202" s="36">
        <v>1</v>
      </c>
      <c r="G202" s="27">
        <f t="shared" ref="G202" si="208">+F202*E202/1000</f>
        <v>120</v>
      </c>
      <c r="H202" s="28">
        <v>28000</v>
      </c>
      <c r="I202" s="27">
        <v>1</v>
      </c>
      <c r="J202" s="27">
        <f>+H202*I202</f>
        <v>28000</v>
      </c>
      <c r="K202" s="29" t="s">
        <v>331</v>
      </c>
      <c r="L202" s="29" t="s">
        <v>334</v>
      </c>
      <c r="M202" s="24" t="s">
        <v>333</v>
      </c>
      <c r="N202" s="29">
        <f t="shared" si="203"/>
        <v>0</v>
      </c>
      <c r="O202" s="29">
        <f t="shared" si="206"/>
        <v>92000</v>
      </c>
    </row>
    <row r="203" spans="1:15" x14ac:dyDescent="0.3">
      <c r="A203" s="33">
        <v>48800000</v>
      </c>
      <c r="B203" s="34" t="s">
        <v>168</v>
      </c>
      <c r="C203" s="26" t="s">
        <v>159</v>
      </c>
      <c r="D203" s="35" t="s">
        <v>122</v>
      </c>
      <c r="E203" s="36">
        <v>1440000</v>
      </c>
      <c r="F203" s="36">
        <v>1</v>
      </c>
      <c r="G203" s="27">
        <f t="shared" ref="G203:G226" si="209">+F203*E203/1000</f>
        <v>1440</v>
      </c>
      <c r="H203" s="28">
        <v>1440000</v>
      </c>
      <c r="I203" s="27">
        <v>1</v>
      </c>
      <c r="J203" s="27">
        <f t="shared" si="205"/>
        <v>1440000</v>
      </c>
      <c r="K203" s="29" t="s">
        <v>292</v>
      </c>
      <c r="L203" s="29" t="s">
        <v>291</v>
      </c>
      <c r="M203" s="24" t="s">
        <v>293</v>
      </c>
      <c r="N203" s="29">
        <f t="shared" si="203"/>
        <v>0</v>
      </c>
      <c r="O203" s="29">
        <f t="shared" si="206"/>
        <v>0</v>
      </c>
    </row>
    <row r="204" spans="1:15" ht="27" x14ac:dyDescent="0.3">
      <c r="A204" s="33">
        <v>50111260</v>
      </c>
      <c r="B204" s="34" t="s">
        <v>326</v>
      </c>
      <c r="C204" s="26" t="s">
        <v>159</v>
      </c>
      <c r="D204" s="35" t="s">
        <v>122</v>
      </c>
      <c r="E204" s="36">
        <v>80000</v>
      </c>
      <c r="F204" s="36">
        <v>1</v>
      </c>
      <c r="G204" s="27">
        <f t="shared" si="209"/>
        <v>80</v>
      </c>
      <c r="H204" s="28">
        <v>40000</v>
      </c>
      <c r="I204" s="27">
        <v>1</v>
      </c>
      <c r="J204" s="27">
        <f>+H204*I204</f>
        <v>40000</v>
      </c>
      <c r="K204" s="29" t="s">
        <v>338</v>
      </c>
      <c r="L204" s="29" t="s">
        <v>340</v>
      </c>
      <c r="M204" s="24" t="s">
        <v>341</v>
      </c>
      <c r="N204" s="29"/>
      <c r="O204" s="29"/>
    </row>
    <row r="205" spans="1:15" ht="27" x14ac:dyDescent="0.3">
      <c r="A205" s="33">
        <v>50111260</v>
      </c>
      <c r="B205" s="34" t="s">
        <v>326</v>
      </c>
      <c r="C205" s="26" t="s">
        <v>159</v>
      </c>
      <c r="D205" s="35" t="s">
        <v>122</v>
      </c>
      <c r="E205" s="36">
        <v>20000</v>
      </c>
      <c r="F205" s="36">
        <v>1</v>
      </c>
      <c r="G205" s="27">
        <f t="shared" ref="G205:G206" si="210">+F205*E205/1000</f>
        <v>20</v>
      </c>
      <c r="H205" s="28">
        <v>20000</v>
      </c>
      <c r="I205" s="27">
        <v>1</v>
      </c>
      <c r="J205" s="27">
        <f t="shared" ref="J205:J206" si="211">+I205*H205</f>
        <v>20000</v>
      </c>
      <c r="K205" s="29" t="s">
        <v>338</v>
      </c>
      <c r="L205" s="29" t="s">
        <v>337</v>
      </c>
      <c r="M205" s="24" t="s">
        <v>339</v>
      </c>
      <c r="N205" s="29">
        <f t="shared" ref="N205:N206" si="212">+F205-I205</f>
        <v>0</v>
      </c>
      <c r="O205" s="29">
        <f t="shared" ref="O205:O206" si="213">+G205*1000-J205</f>
        <v>0</v>
      </c>
    </row>
    <row r="206" spans="1:15" ht="27" x14ac:dyDescent="0.3">
      <c r="A206" s="33">
        <v>50111170</v>
      </c>
      <c r="B206" s="34" t="s">
        <v>172</v>
      </c>
      <c r="C206" s="26" t="s">
        <v>159</v>
      </c>
      <c r="D206" s="35" t="s">
        <v>122</v>
      </c>
      <c r="E206" s="36">
        <v>307030</v>
      </c>
      <c r="F206" s="36">
        <v>1</v>
      </c>
      <c r="G206" s="27">
        <f t="shared" si="210"/>
        <v>307.02999999999997</v>
      </c>
      <c r="H206" s="28"/>
      <c r="I206" s="27"/>
      <c r="J206" s="27">
        <f t="shared" si="211"/>
        <v>0</v>
      </c>
      <c r="K206" s="29"/>
      <c r="L206" s="29"/>
      <c r="M206" s="24"/>
      <c r="N206" s="29">
        <f t="shared" si="212"/>
        <v>1</v>
      </c>
      <c r="O206" s="29">
        <f t="shared" si="213"/>
        <v>307030</v>
      </c>
    </row>
    <row r="207" spans="1:15" ht="27" x14ac:dyDescent="0.3">
      <c r="A207" s="33">
        <v>50111170</v>
      </c>
      <c r="B207" s="34" t="s">
        <v>172</v>
      </c>
      <c r="C207" s="26" t="s">
        <v>159</v>
      </c>
      <c r="D207" s="35" t="s">
        <v>122</v>
      </c>
      <c r="E207" s="36">
        <v>92970</v>
      </c>
      <c r="F207" s="36">
        <v>1</v>
      </c>
      <c r="G207" s="27">
        <f t="shared" si="209"/>
        <v>92.97</v>
      </c>
      <c r="H207" s="28"/>
      <c r="I207" s="27"/>
      <c r="J207" s="27">
        <f t="shared" si="205"/>
        <v>0</v>
      </c>
      <c r="K207" s="29"/>
      <c r="L207" s="29"/>
      <c r="M207" s="24"/>
      <c r="N207" s="29">
        <f t="shared" si="203"/>
        <v>1</v>
      </c>
      <c r="O207" s="29">
        <f t="shared" si="206"/>
        <v>92970</v>
      </c>
    </row>
    <row r="208" spans="1:15" ht="25.9" customHeight="1" x14ac:dyDescent="0.3">
      <c r="A208" s="33">
        <v>50311120</v>
      </c>
      <c r="B208" s="34" t="s">
        <v>195</v>
      </c>
      <c r="C208" s="26" t="s">
        <v>159</v>
      </c>
      <c r="D208" s="35" t="s">
        <v>122</v>
      </c>
      <c r="E208" s="36">
        <v>220000</v>
      </c>
      <c r="F208" s="36">
        <v>1</v>
      </c>
      <c r="G208" s="27">
        <f t="shared" ref="G208" si="214">+F208*E208/1000</f>
        <v>220</v>
      </c>
      <c r="H208" s="36"/>
      <c r="I208" s="27"/>
      <c r="J208" s="27">
        <f t="shared" ref="J208" si="215">+I208*H208</f>
        <v>0</v>
      </c>
      <c r="K208" s="29"/>
      <c r="L208" s="29"/>
      <c r="M208" s="24"/>
      <c r="N208" s="29">
        <f t="shared" ref="N208" si="216">+F208-I208</f>
        <v>1</v>
      </c>
      <c r="O208" s="29">
        <f t="shared" si="206"/>
        <v>220000</v>
      </c>
    </row>
    <row r="209" spans="1:15" ht="25.9" customHeight="1" x14ac:dyDescent="0.3">
      <c r="A209" s="33">
        <v>50311120</v>
      </c>
      <c r="B209" s="34" t="s">
        <v>195</v>
      </c>
      <c r="C209" s="26" t="s">
        <v>159</v>
      </c>
      <c r="D209" s="35" t="s">
        <v>122</v>
      </c>
      <c r="E209" s="36">
        <v>50000</v>
      </c>
      <c r="F209" s="36">
        <v>1</v>
      </c>
      <c r="G209" s="27">
        <f t="shared" si="209"/>
        <v>50</v>
      </c>
      <c r="H209" s="36"/>
      <c r="I209" s="27"/>
      <c r="J209" s="27">
        <f t="shared" si="205"/>
        <v>0</v>
      </c>
      <c r="K209" s="29"/>
      <c r="L209" s="29"/>
      <c r="M209" s="24"/>
      <c r="N209" s="29">
        <f t="shared" si="203"/>
        <v>1</v>
      </c>
      <c r="O209" s="29">
        <f t="shared" ref="O209:O211" si="217">+G209*1000-J209</f>
        <v>50000</v>
      </c>
    </row>
    <row r="210" spans="1:15" s="4" customFormat="1" ht="40.5" x14ac:dyDescent="0.3">
      <c r="A210" s="33">
        <v>50311120</v>
      </c>
      <c r="B210" s="34" t="s">
        <v>171</v>
      </c>
      <c r="C210" s="26" t="s">
        <v>5</v>
      </c>
      <c r="D210" s="35" t="s">
        <v>122</v>
      </c>
      <c r="E210" s="36">
        <v>1876000</v>
      </c>
      <c r="F210" s="36">
        <v>1</v>
      </c>
      <c r="G210" s="27">
        <f t="shared" si="209"/>
        <v>1876</v>
      </c>
      <c r="H210" s="49">
        <v>996840</v>
      </c>
      <c r="I210" s="20">
        <v>1</v>
      </c>
      <c r="J210" s="20">
        <f t="shared" si="205"/>
        <v>996840</v>
      </c>
      <c r="K210" s="23" t="s">
        <v>254</v>
      </c>
      <c r="L210" s="23" t="s">
        <v>253</v>
      </c>
      <c r="M210" s="19" t="s">
        <v>324</v>
      </c>
      <c r="N210" s="23">
        <f t="shared" si="203"/>
        <v>0</v>
      </c>
      <c r="O210" s="23">
        <f t="shared" si="217"/>
        <v>879160</v>
      </c>
    </row>
    <row r="211" spans="1:15" s="4" customFormat="1" ht="40.5" x14ac:dyDescent="0.3">
      <c r="A211" s="33">
        <v>50311120</v>
      </c>
      <c r="B211" s="34" t="s">
        <v>171</v>
      </c>
      <c r="C211" s="26" t="s">
        <v>159</v>
      </c>
      <c r="D211" s="35" t="s">
        <v>122</v>
      </c>
      <c r="E211" s="36">
        <v>500000</v>
      </c>
      <c r="F211" s="36">
        <v>1</v>
      </c>
      <c r="G211" s="27">
        <f t="shared" si="209"/>
        <v>500</v>
      </c>
      <c r="H211" s="49">
        <v>996840</v>
      </c>
      <c r="I211" s="20">
        <v>1</v>
      </c>
      <c r="J211" s="20">
        <f t="shared" si="205"/>
        <v>996840</v>
      </c>
      <c r="K211" s="23" t="s">
        <v>254</v>
      </c>
      <c r="L211" s="23" t="s">
        <v>253</v>
      </c>
      <c r="M211" s="19" t="s">
        <v>324</v>
      </c>
      <c r="N211" s="23">
        <f t="shared" si="203"/>
        <v>0</v>
      </c>
      <c r="O211" s="23">
        <f t="shared" si="217"/>
        <v>-496840</v>
      </c>
    </row>
    <row r="212" spans="1:15" s="4" customFormat="1" x14ac:dyDescent="0.3">
      <c r="A212" s="33">
        <v>50531140</v>
      </c>
      <c r="B212" s="34" t="s">
        <v>410</v>
      </c>
      <c r="C212" s="26" t="s">
        <v>159</v>
      </c>
      <c r="D212" s="35" t="s">
        <v>122</v>
      </c>
      <c r="E212" s="36">
        <v>200000</v>
      </c>
      <c r="F212" s="36">
        <v>1</v>
      </c>
      <c r="G212" s="27">
        <f t="shared" ref="G212" si="218">+F212*E212/1000</f>
        <v>200</v>
      </c>
      <c r="H212" s="49">
        <v>996840</v>
      </c>
      <c r="I212" s="20">
        <v>1</v>
      </c>
      <c r="J212" s="20">
        <f t="shared" ref="J212" si="219">+I212*H212</f>
        <v>996840</v>
      </c>
      <c r="K212" s="23" t="s">
        <v>254</v>
      </c>
      <c r="L212" s="23" t="s">
        <v>253</v>
      </c>
      <c r="M212" s="19" t="s">
        <v>324</v>
      </c>
      <c r="N212" s="23">
        <f t="shared" ref="N212" si="220">+F212-I212</f>
        <v>0</v>
      </c>
      <c r="O212" s="23">
        <f t="shared" ref="O212" si="221">+G212*1000-J212</f>
        <v>-796840</v>
      </c>
    </row>
    <row r="213" spans="1:15" ht="27" x14ac:dyDescent="0.3">
      <c r="A213" s="33" t="s">
        <v>365</v>
      </c>
      <c r="B213" s="34" t="s">
        <v>366</v>
      </c>
      <c r="C213" s="26" t="s">
        <v>159</v>
      </c>
      <c r="D213" s="35" t="s">
        <v>122</v>
      </c>
      <c r="E213" s="36">
        <v>250000</v>
      </c>
      <c r="F213" s="36">
        <v>1</v>
      </c>
      <c r="G213" s="27">
        <f t="shared" ref="G213" si="222">+F213*E213/1000</f>
        <v>250</v>
      </c>
      <c r="H213" s="28">
        <f>+J213/I213</f>
        <v>720000</v>
      </c>
      <c r="I213" s="27">
        <v>1</v>
      </c>
      <c r="J213" s="27">
        <v>720000</v>
      </c>
      <c r="K213" s="29" t="s">
        <v>316</v>
      </c>
      <c r="L213" s="29" t="s">
        <v>315</v>
      </c>
      <c r="M213" s="24" t="s">
        <v>317</v>
      </c>
      <c r="N213" s="29">
        <f t="shared" ref="N213:N242" si="223">+F213-I213</f>
        <v>0</v>
      </c>
      <c r="O213" s="29">
        <f t="shared" si="206"/>
        <v>-470000</v>
      </c>
    </row>
    <row r="214" spans="1:15" x14ac:dyDescent="0.3">
      <c r="A214" s="33">
        <v>55111100</v>
      </c>
      <c r="B214" s="34" t="s">
        <v>237</v>
      </c>
      <c r="C214" s="26" t="s">
        <v>159</v>
      </c>
      <c r="D214" s="35" t="s">
        <v>122</v>
      </c>
      <c r="E214" s="36">
        <v>500000</v>
      </c>
      <c r="F214" s="36">
        <v>1</v>
      </c>
      <c r="G214" s="27">
        <f>+F214*E214/1000</f>
        <v>500</v>
      </c>
      <c r="H214" s="28">
        <v>3915500</v>
      </c>
      <c r="I214" s="27">
        <v>1</v>
      </c>
      <c r="J214" s="27">
        <f t="shared" ref="J214" si="224">+I214*H214</f>
        <v>3915500</v>
      </c>
      <c r="K214" s="29" t="s">
        <v>297</v>
      </c>
      <c r="L214" s="29" t="s">
        <v>296</v>
      </c>
      <c r="M214" s="24" t="s">
        <v>298</v>
      </c>
      <c r="N214" s="29">
        <f t="shared" si="223"/>
        <v>0</v>
      </c>
      <c r="O214" s="29">
        <f t="shared" si="206"/>
        <v>-3415500</v>
      </c>
    </row>
    <row r="215" spans="1:15" ht="27" x14ac:dyDescent="0.3">
      <c r="A215" s="33" t="s">
        <v>257</v>
      </c>
      <c r="B215" s="34" t="s">
        <v>258</v>
      </c>
      <c r="C215" s="26" t="s">
        <v>159</v>
      </c>
      <c r="D215" s="35" t="s">
        <v>122</v>
      </c>
      <c r="E215" s="36">
        <v>700000</v>
      </c>
      <c r="F215" s="36">
        <v>1</v>
      </c>
      <c r="G215" s="27">
        <f t="shared" ref="G215:G216" si="225">+F215*E215/1000</f>
        <v>700</v>
      </c>
      <c r="H215" s="28">
        <v>77650</v>
      </c>
      <c r="I215" s="27">
        <v>1</v>
      </c>
      <c r="J215" s="27">
        <f t="shared" ref="J215:J216" si="226">+I215*H215</f>
        <v>77650</v>
      </c>
      <c r="K215" s="29" t="s">
        <v>290</v>
      </c>
      <c r="L215" s="29" t="s">
        <v>342</v>
      </c>
      <c r="M215" s="24" t="s">
        <v>343</v>
      </c>
      <c r="N215" s="29">
        <f t="shared" ref="N215:N216" si="227">+F215-I215</f>
        <v>0</v>
      </c>
      <c r="O215" s="29">
        <f>+G214*1000-J215</f>
        <v>422350</v>
      </c>
    </row>
    <row r="216" spans="1:15" ht="27" x14ac:dyDescent="0.3">
      <c r="A216" s="33">
        <v>60111100</v>
      </c>
      <c r="B216" s="34" t="s">
        <v>169</v>
      </c>
      <c r="C216" s="26" t="s">
        <v>159</v>
      </c>
      <c r="D216" s="35" t="s">
        <v>122</v>
      </c>
      <c r="E216" s="36">
        <v>364000</v>
      </c>
      <c r="F216" s="36">
        <v>1</v>
      </c>
      <c r="G216" s="27">
        <f t="shared" si="225"/>
        <v>364</v>
      </c>
      <c r="H216" s="28"/>
      <c r="I216" s="27"/>
      <c r="J216" s="27">
        <f t="shared" si="226"/>
        <v>0</v>
      </c>
      <c r="K216" s="29"/>
      <c r="L216" s="29"/>
      <c r="M216" s="24"/>
      <c r="N216" s="29">
        <f t="shared" si="227"/>
        <v>1</v>
      </c>
      <c r="O216" s="29">
        <f>+G214*1000-J216</f>
        <v>500000</v>
      </c>
    </row>
    <row r="217" spans="1:15" ht="27" x14ac:dyDescent="0.3">
      <c r="A217" s="33">
        <v>60111100</v>
      </c>
      <c r="B217" s="34" t="s">
        <v>169</v>
      </c>
      <c r="C217" s="26" t="s">
        <v>159</v>
      </c>
      <c r="D217" s="35" t="s">
        <v>122</v>
      </c>
      <c r="E217" s="36">
        <v>36000</v>
      </c>
      <c r="F217" s="36">
        <v>1</v>
      </c>
      <c r="G217" s="27">
        <f t="shared" ref="G217" si="228">+F217*E217/1000</f>
        <v>36</v>
      </c>
      <c r="H217" s="28"/>
      <c r="I217" s="27"/>
      <c r="J217" s="27">
        <f t="shared" ref="J217" si="229">+I217*H217</f>
        <v>0</v>
      </c>
      <c r="K217" s="29"/>
      <c r="L217" s="29"/>
      <c r="M217" s="24"/>
      <c r="N217" s="29">
        <f t="shared" ref="N217:N218" si="230">+F217-I217</f>
        <v>1</v>
      </c>
      <c r="O217" s="29">
        <f>+G215*1000-J217</f>
        <v>700000</v>
      </c>
    </row>
    <row r="218" spans="1:15" ht="27" x14ac:dyDescent="0.3">
      <c r="A218" s="33">
        <v>60411100</v>
      </c>
      <c r="B218" s="34" t="s">
        <v>256</v>
      </c>
      <c r="C218" s="26" t="s">
        <v>159</v>
      </c>
      <c r="D218" s="35" t="s">
        <v>122</v>
      </c>
      <c r="E218" s="36">
        <v>630000</v>
      </c>
      <c r="F218" s="36">
        <v>1</v>
      </c>
      <c r="G218" s="27">
        <f>+F218*E218/1000</f>
        <v>630</v>
      </c>
      <c r="H218" s="28"/>
      <c r="I218" s="27"/>
      <c r="J218" s="27"/>
      <c r="K218" s="29"/>
      <c r="L218" s="6"/>
      <c r="M218" s="24"/>
      <c r="N218" s="29">
        <f t="shared" si="230"/>
        <v>1</v>
      </c>
      <c r="O218" s="29" t="e">
        <f>+#REF!*1000-J218</f>
        <v>#REF!</v>
      </c>
    </row>
    <row r="219" spans="1:15" ht="27" x14ac:dyDescent="0.3">
      <c r="A219" s="33">
        <v>60411100</v>
      </c>
      <c r="B219" s="34" t="s">
        <v>444</v>
      </c>
      <c r="C219" s="26" t="s">
        <v>159</v>
      </c>
      <c r="D219" s="35" t="s">
        <v>122</v>
      </c>
      <c r="E219" s="36">
        <v>70000</v>
      </c>
      <c r="F219" s="36">
        <v>1</v>
      </c>
      <c r="G219" s="27">
        <f>+F219*E219/1000</f>
        <v>70</v>
      </c>
      <c r="H219" s="28"/>
      <c r="I219" s="27"/>
      <c r="J219" s="27"/>
      <c r="K219" s="29"/>
      <c r="L219" s="6"/>
      <c r="M219" s="24"/>
      <c r="N219" s="29">
        <f t="shared" si="223"/>
        <v>1</v>
      </c>
      <c r="O219" s="29" t="e">
        <f>+#REF!*1000-J219</f>
        <v>#REF!</v>
      </c>
    </row>
    <row r="220" spans="1:15" x14ac:dyDescent="0.3">
      <c r="A220" s="33">
        <v>62511000</v>
      </c>
      <c r="B220" s="34" t="s">
        <v>170</v>
      </c>
      <c r="C220" s="26" t="s">
        <v>159</v>
      </c>
      <c r="D220" s="35" t="s">
        <v>122</v>
      </c>
      <c r="E220" s="36">
        <v>600000</v>
      </c>
      <c r="F220" s="36">
        <v>1</v>
      </c>
      <c r="G220" s="27">
        <f t="shared" si="209"/>
        <v>600</v>
      </c>
      <c r="H220" s="28"/>
      <c r="I220" s="27"/>
      <c r="J220" s="27"/>
      <c r="K220" s="29"/>
      <c r="L220" s="29"/>
      <c r="M220" s="24"/>
      <c r="N220" s="29">
        <f t="shared" si="223"/>
        <v>1</v>
      </c>
      <c r="O220" s="29">
        <f>+G220*1000-J220</f>
        <v>600000</v>
      </c>
    </row>
    <row r="221" spans="1:15" x14ac:dyDescent="0.3">
      <c r="A221" s="33">
        <v>64111200</v>
      </c>
      <c r="B221" s="34" t="s">
        <v>162</v>
      </c>
      <c r="C221" s="26" t="s">
        <v>159</v>
      </c>
      <c r="D221" s="35" t="s">
        <v>122</v>
      </c>
      <c r="E221" s="36">
        <v>600000</v>
      </c>
      <c r="F221" s="36">
        <v>1</v>
      </c>
      <c r="G221" s="27">
        <f t="shared" si="209"/>
        <v>600</v>
      </c>
      <c r="H221" s="28"/>
      <c r="I221" s="27"/>
      <c r="J221" s="27">
        <f t="shared" si="205"/>
        <v>0</v>
      </c>
      <c r="K221" s="29"/>
      <c r="L221" s="29"/>
      <c r="M221" s="24"/>
      <c r="N221" s="29">
        <f t="shared" si="223"/>
        <v>1</v>
      </c>
      <c r="O221" s="29">
        <f t="shared" ref="O221:O254" si="231">+G221*1000-J221</f>
        <v>600000</v>
      </c>
    </row>
    <row r="222" spans="1:15" ht="27" x14ac:dyDescent="0.3">
      <c r="A222" s="33">
        <v>64211340</v>
      </c>
      <c r="B222" s="25" t="s">
        <v>161</v>
      </c>
      <c r="C222" s="26" t="s">
        <v>159</v>
      </c>
      <c r="D222" s="26" t="s">
        <v>122</v>
      </c>
      <c r="E222" s="27">
        <v>1700000</v>
      </c>
      <c r="F222" s="27">
        <v>1</v>
      </c>
      <c r="G222" s="27">
        <f t="shared" si="209"/>
        <v>1700</v>
      </c>
      <c r="H222" s="28"/>
      <c r="I222" s="27"/>
      <c r="J222" s="27">
        <f t="shared" si="205"/>
        <v>0</v>
      </c>
      <c r="K222" s="29"/>
      <c r="L222" s="29"/>
      <c r="M222" s="24"/>
      <c r="N222" s="29">
        <f t="shared" si="223"/>
        <v>1</v>
      </c>
      <c r="O222" s="29">
        <f t="shared" si="231"/>
        <v>1700000</v>
      </c>
    </row>
    <row r="223" spans="1:15" ht="27" x14ac:dyDescent="0.3">
      <c r="A223" s="33">
        <v>64211130</v>
      </c>
      <c r="B223" s="34" t="s">
        <v>158</v>
      </c>
      <c r="C223" s="26" t="s">
        <v>159</v>
      </c>
      <c r="D223" s="35" t="s">
        <v>122</v>
      </c>
      <c r="E223" s="36">
        <v>1700000</v>
      </c>
      <c r="F223" s="36">
        <v>1</v>
      </c>
      <c r="G223" s="27">
        <f t="shared" si="209"/>
        <v>1700</v>
      </c>
      <c r="H223" s="28"/>
      <c r="I223" s="27"/>
      <c r="J223" s="27">
        <f t="shared" si="205"/>
        <v>0</v>
      </c>
      <c r="K223" s="29"/>
      <c r="L223" s="29"/>
      <c r="M223" s="24"/>
      <c r="N223" s="29">
        <f t="shared" si="223"/>
        <v>1</v>
      </c>
      <c r="O223" s="29">
        <f t="shared" si="231"/>
        <v>1700000</v>
      </c>
    </row>
    <row r="224" spans="1:15" ht="27" x14ac:dyDescent="0.3">
      <c r="A224" s="33">
        <v>64211000</v>
      </c>
      <c r="B224" s="25" t="s">
        <v>160</v>
      </c>
      <c r="C224" s="26" t="s">
        <v>159</v>
      </c>
      <c r="D224" s="26" t="s">
        <v>122</v>
      </c>
      <c r="E224" s="27">
        <v>3400000</v>
      </c>
      <c r="F224" s="27">
        <v>1</v>
      </c>
      <c r="G224" s="27">
        <f t="shared" si="209"/>
        <v>3400</v>
      </c>
      <c r="H224" s="28"/>
      <c r="I224" s="27"/>
      <c r="J224" s="27">
        <f t="shared" si="205"/>
        <v>0</v>
      </c>
      <c r="K224" s="29"/>
      <c r="L224" s="29"/>
      <c r="M224" s="24"/>
      <c r="N224" s="29">
        <f t="shared" si="223"/>
        <v>1</v>
      </c>
      <c r="O224" s="29">
        <f t="shared" si="231"/>
        <v>3400000</v>
      </c>
    </row>
    <row r="225" spans="1:15" x14ac:dyDescent="0.3">
      <c r="A225" s="33" t="s">
        <v>166</v>
      </c>
      <c r="B225" s="25" t="s">
        <v>167</v>
      </c>
      <c r="C225" s="26" t="s">
        <v>159</v>
      </c>
      <c r="D225" s="26" t="s">
        <v>122</v>
      </c>
      <c r="E225" s="27">
        <v>1400000</v>
      </c>
      <c r="F225" s="27">
        <v>1</v>
      </c>
      <c r="G225" s="27">
        <f t="shared" si="209"/>
        <v>1400</v>
      </c>
      <c r="H225" s="28"/>
      <c r="I225" s="27"/>
      <c r="J225" s="27">
        <f t="shared" si="205"/>
        <v>0</v>
      </c>
      <c r="K225" s="29"/>
      <c r="L225" s="29"/>
      <c r="M225" s="24"/>
      <c r="N225" s="29">
        <f t="shared" si="223"/>
        <v>1</v>
      </c>
      <c r="O225" s="29">
        <f t="shared" si="231"/>
        <v>1400000</v>
      </c>
    </row>
    <row r="226" spans="1:15" ht="27" x14ac:dyDescent="0.3">
      <c r="A226" s="33" t="s">
        <v>164</v>
      </c>
      <c r="B226" s="25" t="s">
        <v>165</v>
      </c>
      <c r="C226" s="26" t="s">
        <v>159</v>
      </c>
      <c r="D226" s="26" t="s">
        <v>122</v>
      </c>
      <c r="E226" s="27">
        <v>16000000</v>
      </c>
      <c r="F226" s="27">
        <v>1</v>
      </c>
      <c r="G226" s="27">
        <f t="shared" si="209"/>
        <v>16000</v>
      </c>
      <c r="H226" s="28"/>
      <c r="I226" s="27"/>
      <c r="J226" s="27">
        <f t="shared" si="205"/>
        <v>0</v>
      </c>
      <c r="K226" s="29"/>
      <c r="L226" s="29"/>
      <c r="M226" s="24"/>
      <c r="N226" s="29">
        <f t="shared" si="223"/>
        <v>1</v>
      </c>
      <c r="O226" s="29">
        <f t="shared" si="231"/>
        <v>16000000</v>
      </c>
    </row>
    <row r="227" spans="1:15" ht="27" x14ac:dyDescent="0.3">
      <c r="A227" s="33">
        <v>66511180</v>
      </c>
      <c r="B227" s="25" t="s">
        <v>163</v>
      </c>
      <c r="C227" s="26" t="s">
        <v>159</v>
      </c>
      <c r="D227" s="26" t="s">
        <v>122</v>
      </c>
      <c r="E227" s="27">
        <v>40000</v>
      </c>
      <c r="F227" s="27">
        <v>1</v>
      </c>
      <c r="G227" s="27">
        <f t="shared" ref="G227:G235" si="232">+F227*E227/1000</f>
        <v>40</v>
      </c>
      <c r="H227" s="28">
        <v>17000</v>
      </c>
      <c r="I227" s="27">
        <v>1</v>
      </c>
      <c r="J227" s="27">
        <f>+I227*H227</f>
        <v>17000</v>
      </c>
      <c r="K227" s="29" t="s">
        <v>241</v>
      </c>
      <c r="L227" s="29" t="s">
        <v>242</v>
      </c>
      <c r="M227" s="24" t="s">
        <v>243</v>
      </c>
      <c r="N227" s="29">
        <f t="shared" si="223"/>
        <v>0</v>
      </c>
      <c r="O227" s="29">
        <f t="shared" si="231"/>
        <v>23000</v>
      </c>
    </row>
    <row r="228" spans="1:15" ht="27" x14ac:dyDescent="0.3">
      <c r="A228" s="33" t="s">
        <v>402</v>
      </c>
      <c r="B228" s="25" t="s">
        <v>403</v>
      </c>
      <c r="C228" s="26" t="s">
        <v>159</v>
      </c>
      <c r="D228" s="26" t="s">
        <v>122</v>
      </c>
      <c r="E228" s="27">
        <v>800000</v>
      </c>
      <c r="F228" s="27">
        <v>1</v>
      </c>
      <c r="G228" s="27">
        <f t="shared" si="232"/>
        <v>800</v>
      </c>
      <c r="H228" s="28"/>
      <c r="I228" s="27"/>
      <c r="J228" s="27">
        <f t="shared" ref="J228" si="233">+I228*H228</f>
        <v>0</v>
      </c>
      <c r="K228" s="29"/>
      <c r="L228" s="29"/>
      <c r="M228" s="24"/>
      <c r="N228" s="29">
        <f t="shared" ref="N228" si="234">+F228-I228</f>
        <v>1</v>
      </c>
      <c r="O228" s="29">
        <f t="shared" ref="O228" si="235">+G228*1000-J228</f>
        <v>800000</v>
      </c>
    </row>
    <row r="229" spans="1:15" ht="27" x14ac:dyDescent="0.3">
      <c r="A229" s="33" t="s">
        <v>402</v>
      </c>
      <c r="B229" s="25" t="s">
        <v>412</v>
      </c>
      <c r="C229" s="26" t="s">
        <v>159</v>
      </c>
      <c r="D229" s="26" t="s">
        <v>122</v>
      </c>
      <c r="E229" s="27">
        <v>600000</v>
      </c>
      <c r="F229" s="27">
        <v>1</v>
      </c>
      <c r="G229" s="27">
        <f t="shared" ref="G229" si="236">+F229*E229/1000</f>
        <v>600</v>
      </c>
      <c r="H229" s="28"/>
      <c r="I229" s="27"/>
      <c r="J229" s="27">
        <f t="shared" ref="J229" si="237">+I229*H229</f>
        <v>0</v>
      </c>
      <c r="K229" s="29"/>
      <c r="L229" s="29"/>
      <c r="M229" s="24"/>
      <c r="N229" s="29">
        <f t="shared" ref="N229" si="238">+F229-I229</f>
        <v>1</v>
      </c>
      <c r="O229" s="29">
        <f t="shared" ref="O229" si="239">+G229*1000-J229</f>
        <v>600000</v>
      </c>
    </row>
    <row r="230" spans="1:15" x14ac:dyDescent="0.3">
      <c r="A230" s="33" t="s">
        <v>175</v>
      </c>
      <c r="B230" s="25" t="s">
        <v>176</v>
      </c>
      <c r="C230" s="26" t="s">
        <v>159</v>
      </c>
      <c r="D230" s="26" t="s">
        <v>122</v>
      </c>
      <c r="E230" s="27">
        <v>200000</v>
      </c>
      <c r="F230" s="27">
        <v>1</v>
      </c>
      <c r="G230" s="27">
        <f t="shared" ref="G230" si="240">+F230*E230/1000</f>
        <v>200</v>
      </c>
      <c r="H230" s="28"/>
      <c r="I230" s="27"/>
      <c r="J230" s="27">
        <f t="shared" ref="J230:J233" si="241">+I230*H230</f>
        <v>0</v>
      </c>
      <c r="K230" s="29"/>
      <c r="L230" s="29"/>
      <c r="M230" s="24"/>
      <c r="N230" s="29">
        <f t="shared" si="223"/>
        <v>1</v>
      </c>
      <c r="O230" s="29">
        <f t="shared" si="231"/>
        <v>200000</v>
      </c>
    </row>
    <row r="231" spans="1:15" ht="52.5" customHeight="1" x14ac:dyDescent="0.3">
      <c r="A231" s="33" t="s">
        <v>263</v>
      </c>
      <c r="B231" s="25" t="s">
        <v>264</v>
      </c>
      <c r="C231" s="26" t="s">
        <v>159</v>
      </c>
      <c r="D231" s="26" t="s">
        <v>266</v>
      </c>
      <c r="E231" s="27">
        <v>32000</v>
      </c>
      <c r="F231" s="27">
        <v>8</v>
      </c>
      <c r="G231" s="27">
        <f t="shared" ref="G231" si="242">+F231*E231/1000</f>
        <v>256</v>
      </c>
      <c r="H231" s="28">
        <v>16000</v>
      </c>
      <c r="I231" s="27">
        <v>8</v>
      </c>
      <c r="J231" s="27">
        <f t="shared" ref="J231:J232" si="243">+I231*H231</f>
        <v>128000</v>
      </c>
      <c r="K231" s="29" t="s">
        <v>303</v>
      </c>
      <c r="L231" s="29" t="s">
        <v>304</v>
      </c>
      <c r="M231" s="24" t="s">
        <v>305</v>
      </c>
      <c r="N231" s="29">
        <f t="shared" ref="N231:N232" si="244">+F231-I231</f>
        <v>0</v>
      </c>
      <c r="O231" s="29">
        <f t="shared" ref="O231:O232" si="245">+G231*1000-J231</f>
        <v>128000</v>
      </c>
    </row>
    <row r="232" spans="1:15" ht="40.5" x14ac:dyDescent="0.3">
      <c r="A232" s="33" t="s">
        <v>263</v>
      </c>
      <c r="B232" s="25" t="s">
        <v>401</v>
      </c>
      <c r="C232" s="26" t="s">
        <v>159</v>
      </c>
      <c r="D232" s="26" t="s">
        <v>266</v>
      </c>
      <c r="E232" s="27">
        <v>16000</v>
      </c>
      <c r="F232" s="27">
        <v>11</v>
      </c>
      <c r="G232" s="27">
        <f>+E232*F232/1000</f>
        <v>176</v>
      </c>
      <c r="H232" s="28">
        <v>16000</v>
      </c>
      <c r="I232" s="27">
        <v>8</v>
      </c>
      <c r="J232" s="27">
        <f t="shared" si="243"/>
        <v>128000</v>
      </c>
      <c r="K232" s="29" t="s">
        <v>303</v>
      </c>
      <c r="L232" s="29" t="s">
        <v>304</v>
      </c>
      <c r="M232" s="24" t="s">
        <v>305</v>
      </c>
      <c r="N232" s="29">
        <f t="shared" si="244"/>
        <v>3</v>
      </c>
      <c r="O232" s="29">
        <f t="shared" si="245"/>
        <v>48000</v>
      </c>
    </row>
    <row r="233" spans="1:15" x14ac:dyDescent="0.3">
      <c r="A233" s="33" t="s">
        <v>387</v>
      </c>
      <c r="B233" s="25" t="s">
        <v>388</v>
      </c>
      <c r="C233" s="26" t="s">
        <v>389</v>
      </c>
      <c r="D233" s="26" t="s">
        <v>122</v>
      </c>
      <c r="E233" s="27">
        <v>2400000</v>
      </c>
      <c r="F233" s="27">
        <v>1</v>
      </c>
      <c r="G233" s="27">
        <v>2400</v>
      </c>
      <c r="H233" s="28">
        <v>16000</v>
      </c>
      <c r="I233" s="27">
        <v>8</v>
      </c>
      <c r="J233" s="27">
        <f t="shared" si="241"/>
        <v>128000</v>
      </c>
      <c r="K233" s="29" t="s">
        <v>303</v>
      </c>
      <c r="L233" s="29" t="s">
        <v>304</v>
      </c>
      <c r="M233" s="24" t="s">
        <v>305</v>
      </c>
      <c r="N233" s="29">
        <f t="shared" si="223"/>
        <v>-7</v>
      </c>
      <c r="O233" s="29">
        <f t="shared" si="231"/>
        <v>2272000</v>
      </c>
    </row>
    <row r="234" spans="1:15" ht="27" x14ac:dyDescent="0.3">
      <c r="A234" s="33">
        <v>75251200</v>
      </c>
      <c r="B234" s="25" t="s">
        <v>350</v>
      </c>
      <c r="C234" s="26" t="s">
        <v>159</v>
      </c>
      <c r="D234" s="26" t="s">
        <v>122</v>
      </c>
      <c r="E234" s="27">
        <v>25000</v>
      </c>
      <c r="F234" s="27">
        <v>1</v>
      </c>
      <c r="G234" s="27">
        <f t="shared" ref="G234" si="246">+F234*E234/1000</f>
        <v>25</v>
      </c>
      <c r="H234" s="28"/>
      <c r="I234" s="27"/>
      <c r="J234" s="27"/>
      <c r="K234" s="29"/>
      <c r="L234" s="29" t="s">
        <v>322</v>
      </c>
      <c r="M234" s="24" t="s">
        <v>323</v>
      </c>
      <c r="N234" s="29">
        <f t="shared" ref="N234" si="247">+F234-I234</f>
        <v>1</v>
      </c>
      <c r="O234" s="29">
        <f t="shared" ref="O234" si="248">+G234*1000-J234</f>
        <v>25000</v>
      </c>
    </row>
    <row r="235" spans="1:15" ht="27" x14ac:dyDescent="0.3">
      <c r="A235" s="33">
        <v>75251200</v>
      </c>
      <c r="B235" s="25" t="s">
        <v>222</v>
      </c>
      <c r="C235" s="26" t="s">
        <v>159</v>
      </c>
      <c r="D235" s="26" t="s">
        <v>122</v>
      </c>
      <c r="E235" s="27">
        <v>180000</v>
      </c>
      <c r="F235" s="27">
        <v>1</v>
      </c>
      <c r="G235" s="27">
        <f t="shared" si="232"/>
        <v>180</v>
      </c>
      <c r="H235" s="28"/>
      <c r="I235" s="27"/>
      <c r="J235" s="27"/>
      <c r="K235" s="29"/>
      <c r="L235" s="29" t="s">
        <v>322</v>
      </c>
      <c r="M235" s="24" t="s">
        <v>323</v>
      </c>
      <c r="N235" s="29">
        <f t="shared" si="223"/>
        <v>1</v>
      </c>
      <c r="O235" s="29">
        <f t="shared" si="231"/>
        <v>180000</v>
      </c>
    </row>
    <row r="236" spans="1:15" ht="27" x14ac:dyDescent="0.3">
      <c r="A236" s="33">
        <v>76111100</v>
      </c>
      <c r="B236" s="25" t="s">
        <v>177</v>
      </c>
      <c r="C236" s="26" t="s">
        <v>159</v>
      </c>
      <c r="D236" s="26" t="s">
        <v>122</v>
      </c>
      <c r="E236" s="27">
        <v>130000</v>
      </c>
      <c r="F236" s="27">
        <v>1</v>
      </c>
      <c r="G236" s="27">
        <f t="shared" ref="G236:G237" si="249">+F236*E236/1000</f>
        <v>130</v>
      </c>
      <c r="H236" s="28"/>
      <c r="I236" s="27"/>
      <c r="J236" s="27">
        <f t="shared" si="205"/>
        <v>0</v>
      </c>
      <c r="K236" s="29"/>
      <c r="L236" s="29"/>
      <c r="M236" s="24"/>
      <c r="N236" s="29">
        <f t="shared" si="223"/>
        <v>1</v>
      </c>
      <c r="O236" s="29">
        <f t="shared" si="231"/>
        <v>130000</v>
      </c>
    </row>
    <row r="237" spans="1:15" ht="27" x14ac:dyDescent="0.3">
      <c r="A237" s="33">
        <v>79411210</v>
      </c>
      <c r="B237" s="25" t="s">
        <v>178</v>
      </c>
      <c r="C237" s="26" t="s">
        <v>159</v>
      </c>
      <c r="D237" s="26" t="s">
        <v>122</v>
      </c>
      <c r="E237" s="27">
        <v>996000</v>
      </c>
      <c r="F237" s="27">
        <v>1</v>
      </c>
      <c r="G237" s="27">
        <f t="shared" si="249"/>
        <v>996</v>
      </c>
      <c r="H237" s="28">
        <v>996000</v>
      </c>
      <c r="I237" s="27">
        <v>1</v>
      </c>
      <c r="J237" s="27">
        <f t="shared" si="205"/>
        <v>996000</v>
      </c>
      <c r="K237" s="29" t="s">
        <v>244</v>
      </c>
      <c r="L237" s="29" t="s">
        <v>268</v>
      </c>
      <c r="M237" s="24" t="s">
        <v>245</v>
      </c>
      <c r="N237" s="29">
        <f t="shared" si="223"/>
        <v>0</v>
      </c>
      <c r="O237" s="29">
        <f t="shared" si="231"/>
        <v>0</v>
      </c>
    </row>
    <row r="238" spans="1:15" ht="27" x14ac:dyDescent="0.3">
      <c r="A238" s="33" t="s">
        <v>440</v>
      </c>
      <c r="B238" s="61" t="s">
        <v>441</v>
      </c>
      <c r="C238" s="26" t="s">
        <v>159</v>
      </c>
      <c r="D238" s="26" t="s">
        <v>122</v>
      </c>
      <c r="E238" s="27">
        <v>700000</v>
      </c>
      <c r="F238" s="27">
        <v>1</v>
      </c>
      <c r="G238" s="27">
        <f>+F238*E238/1000</f>
        <v>700</v>
      </c>
      <c r="H238" s="27"/>
      <c r="I238" s="27"/>
      <c r="J238" s="27">
        <f t="shared" ref="J238" si="250">+I238*H238</f>
        <v>0</v>
      </c>
      <c r="K238" s="29"/>
      <c r="L238" s="29"/>
      <c r="M238" s="24"/>
      <c r="N238" s="29">
        <f t="shared" ref="N238" si="251">+F238-I238</f>
        <v>1</v>
      </c>
      <c r="O238" s="29">
        <f t="shared" ref="O238" si="252">+G238*1000-J238</f>
        <v>700000</v>
      </c>
    </row>
    <row r="239" spans="1:15" x14ac:dyDescent="0.3">
      <c r="A239" s="33">
        <v>90511150</v>
      </c>
      <c r="B239" s="25" t="s">
        <v>180</v>
      </c>
      <c r="C239" s="26" t="s">
        <v>159</v>
      </c>
      <c r="D239" s="26" t="s">
        <v>122</v>
      </c>
      <c r="E239" s="27">
        <v>200000</v>
      </c>
      <c r="F239" s="27">
        <v>1</v>
      </c>
      <c r="G239" s="27">
        <f>+F239*E239/1000</f>
        <v>200</v>
      </c>
      <c r="H239" s="27"/>
      <c r="I239" s="27"/>
      <c r="J239" s="27">
        <f t="shared" si="205"/>
        <v>0</v>
      </c>
      <c r="K239" s="29"/>
      <c r="L239" s="29"/>
      <c r="M239" s="24"/>
      <c r="N239" s="29">
        <f t="shared" si="223"/>
        <v>1</v>
      </c>
      <c r="O239" s="29">
        <f t="shared" si="231"/>
        <v>200000</v>
      </c>
    </row>
    <row r="240" spans="1:15" x14ac:dyDescent="0.3">
      <c r="A240" s="33" t="s">
        <v>196</v>
      </c>
      <c r="B240" s="25" t="s">
        <v>197</v>
      </c>
      <c r="C240" s="26" t="s">
        <v>159</v>
      </c>
      <c r="D240" s="26" t="s">
        <v>122</v>
      </c>
      <c r="E240" s="27">
        <v>100000</v>
      </c>
      <c r="F240" s="27">
        <v>1</v>
      </c>
      <c r="G240" s="27">
        <f>+F240*E240/1000</f>
        <v>100</v>
      </c>
      <c r="H240" s="28"/>
      <c r="I240" s="27"/>
      <c r="J240" s="27">
        <f t="shared" si="205"/>
        <v>0</v>
      </c>
      <c r="K240" s="29"/>
      <c r="L240" s="29"/>
      <c r="M240" s="24"/>
      <c r="N240" s="29">
        <f t="shared" ref="N240" si="253">+F240-I240</f>
        <v>1</v>
      </c>
      <c r="O240" s="29">
        <f t="shared" ref="O240" si="254">+G240*1000-J240</f>
        <v>100000</v>
      </c>
    </row>
    <row r="241" spans="1:18" x14ac:dyDescent="0.3">
      <c r="A241" s="33" t="s">
        <v>407</v>
      </c>
      <c r="B241" s="25" t="s">
        <v>408</v>
      </c>
      <c r="C241" s="26" t="s">
        <v>159</v>
      </c>
      <c r="D241" s="26" t="s">
        <v>122</v>
      </c>
      <c r="E241" s="27">
        <v>449000</v>
      </c>
      <c r="F241" s="27">
        <v>1</v>
      </c>
      <c r="G241" s="27">
        <f>+F241*E241/1000</f>
        <v>449</v>
      </c>
      <c r="H241" s="28"/>
      <c r="I241" s="27"/>
      <c r="J241" s="27">
        <f t="shared" ref="J241" si="255">+I241*H241</f>
        <v>0</v>
      </c>
      <c r="K241" s="29"/>
      <c r="L241" s="29"/>
      <c r="M241" s="24"/>
      <c r="N241" s="29">
        <f t="shared" si="223"/>
        <v>1</v>
      </c>
      <c r="O241" s="29">
        <f t="shared" si="231"/>
        <v>449000</v>
      </c>
    </row>
    <row r="242" spans="1:18" s="4" customFormat="1" x14ac:dyDescent="0.3">
      <c r="A242" s="15" t="s">
        <v>157</v>
      </c>
      <c r="B242" s="16"/>
      <c r="C242" s="16"/>
      <c r="D242" s="16"/>
      <c r="E242" s="16"/>
      <c r="F242" s="16"/>
      <c r="G242" s="50">
        <f>SUM(G245:G253)</f>
        <v>2431</v>
      </c>
      <c r="H242" s="21"/>
      <c r="I242" s="20"/>
      <c r="J242" s="20"/>
      <c r="K242" s="23"/>
      <c r="L242" s="23"/>
      <c r="M242" s="19"/>
      <c r="N242" s="23">
        <f t="shared" si="223"/>
        <v>0</v>
      </c>
      <c r="O242" s="23">
        <f t="shared" si="231"/>
        <v>2431000</v>
      </c>
      <c r="R242" s="6"/>
    </row>
    <row r="243" spans="1:18" x14ac:dyDescent="0.3">
      <c r="A243" s="33" t="s">
        <v>349</v>
      </c>
      <c r="B243" s="25" t="s">
        <v>386</v>
      </c>
      <c r="C243" s="26" t="s">
        <v>5</v>
      </c>
      <c r="D243" s="35" t="s">
        <v>122</v>
      </c>
      <c r="E243" s="36">
        <v>4417079</v>
      </c>
      <c r="F243" s="36">
        <v>1</v>
      </c>
      <c r="G243" s="27">
        <f>+E243*F243/1000</f>
        <v>4417.0789999999997</v>
      </c>
      <c r="H243" s="36">
        <v>35000</v>
      </c>
      <c r="I243" s="27">
        <v>1</v>
      </c>
      <c r="J243" s="27">
        <f t="shared" ref="J243:J244" si="256">+I243*H243</f>
        <v>35000</v>
      </c>
      <c r="K243" s="24" t="s">
        <v>246</v>
      </c>
      <c r="L243" s="24" t="s">
        <v>269</v>
      </c>
      <c r="M243" s="24" t="s">
        <v>247</v>
      </c>
      <c r="N243" s="29" t="e">
        <f>+#REF!-I243</f>
        <v>#REF!</v>
      </c>
      <c r="O243" s="29">
        <f t="shared" si="231"/>
        <v>4382079</v>
      </c>
    </row>
    <row r="244" spans="1:18" x14ac:dyDescent="0.3">
      <c r="A244" s="33" t="s">
        <v>349</v>
      </c>
      <c r="B244" s="25" t="s">
        <v>386</v>
      </c>
      <c r="C244" s="26" t="s">
        <v>5</v>
      </c>
      <c r="D244" s="35" t="s">
        <v>122</v>
      </c>
      <c r="E244" s="36">
        <v>62349220</v>
      </c>
      <c r="F244" s="36">
        <v>1</v>
      </c>
      <c r="G244" s="27">
        <f>+E244*F244/1000</f>
        <v>62349.22</v>
      </c>
      <c r="H244" s="36">
        <v>35000</v>
      </c>
      <c r="I244" s="27">
        <v>1</v>
      </c>
      <c r="J244" s="27">
        <f t="shared" si="256"/>
        <v>35000</v>
      </c>
      <c r="K244" s="24" t="s">
        <v>246</v>
      </c>
      <c r="L244" s="24" t="s">
        <v>269</v>
      </c>
      <c r="M244" s="24" t="s">
        <v>247</v>
      </c>
      <c r="N244" s="29" t="e">
        <f>+#REF!-I244</f>
        <v>#REF!</v>
      </c>
      <c r="O244" s="29">
        <f t="shared" si="231"/>
        <v>62314220</v>
      </c>
    </row>
    <row r="245" spans="1:18" s="89" customFormat="1" ht="27" x14ac:dyDescent="0.3">
      <c r="A245" s="81" t="s">
        <v>475</v>
      </c>
      <c r="B245" s="82" t="s">
        <v>476</v>
      </c>
      <c r="C245" s="83" t="s">
        <v>5</v>
      </c>
      <c r="D245" s="84" t="s">
        <v>477</v>
      </c>
      <c r="E245" s="85">
        <v>350</v>
      </c>
      <c r="F245" s="85">
        <v>1600</v>
      </c>
      <c r="G245" s="86">
        <f>+E245*F245/1000</f>
        <v>560</v>
      </c>
      <c r="H245" s="85">
        <v>35000</v>
      </c>
      <c r="I245" s="86">
        <v>1</v>
      </c>
      <c r="J245" s="86">
        <f t="shared" ref="J245:J249" si="257">+I245*H245</f>
        <v>35000</v>
      </c>
      <c r="K245" s="87" t="s">
        <v>246</v>
      </c>
      <c r="L245" s="87" t="s">
        <v>474</v>
      </c>
      <c r="M245" s="87" t="s">
        <v>247</v>
      </c>
      <c r="N245" s="88" t="e">
        <f>+#REF!-I245</f>
        <v>#REF!</v>
      </c>
      <c r="O245" s="88">
        <f t="shared" ref="O245:O249" si="258">+G245*1000-J245</f>
        <v>525000</v>
      </c>
    </row>
    <row r="246" spans="1:18" x14ac:dyDescent="0.3">
      <c r="A246" s="33" t="s">
        <v>404</v>
      </c>
      <c r="B246" s="25" t="s">
        <v>405</v>
      </c>
      <c r="C246" s="26" t="s">
        <v>159</v>
      </c>
      <c r="D246" s="35" t="s">
        <v>122</v>
      </c>
      <c r="E246" s="36">
        <v>55000</v>
      </c>
      <c r="F246" s="36">
        <v>1</v>
      </c>
      <c r="G246" s="27">
        <f>E246*F246/1000</f>
        <v>55</v>
      </c>
      <c r="H246" s="36">
        <v>35000</v>
      </c>
      <c r="I246" s="27">
        <v>1</v>
      </c>
      <c r="J246" s="27">
        <f t="shared" ref="J246" si="259">+I246*H246</f>
        <v>35000</v>
      </c>
      <c r="K246" s="24" t="s">
        <v>246</v>
      </c>
      <c r="L246" s="24" t="s">
        <v>269</v>
      </c>
      <c r="M246" s="24" t="s">
        <v>247</v>
      </c>
      <c r="N246" s="29" t="e">
        <f>+#REF!-I246</f>
        <v>#REF!</v>
      </c>
      <c r="O246" s="29">
        <f t="shared" ref="O246" si="260">+G246*1000-J246</f>
        <v>20000</v>
      </c>
    </row>
    <row r="247" spans="1:18" x14ac:dyDescent="0.3">
      <c r="A247" s="33" t="s">
        <v>442</v>
      </c>
      <c r="B247" s="25" t="s">
        <v>443</v>
      </c>
      <c r="C247" s="26" t="s">
        <v>159</v>
      </c>
      <c r="D247" s="35" t="s">
        <v>122</v>
      </c>
      <c r="E247" s="36">
        <v>120000</v>
      </c>
      <c r="F247" s="36">
        <v>1</v>
      </c>
      <c r="G247" s="27">
        <f>E247*F247/1000</f>
        <v>120</v>
      </c>
      <c r="H247" s="36">
        <v>35000</v>
      </c>
      <c r="I247" s="27">
        <v>1</v>
      </c>
      <c r="J247" s="27">
        <f t="shared" si="257"/>
        <v>35000</v>
      </c>
      <c r="K247" s="24" t="s">
        <v>246</v>
      </c>
      <c r="L247" s="24" t="s">
        <v>269</v>
      </c>
      <c r="M247" s="24" t="s">
        <v>247</v>
      </c>
      <c r="N247" s="29" t="e">
        <f>+#REF!-I247</f>
        <v>#REF!</v>
      </c>
      <c r="O247" s="29">
        <f t="shared" si="258"/>
        <v>85000</v>
      </c>
    </row>
    <row r="248" spans="1:18" ht="27" x14ac:dyDescent="0.3">
      <c r="A248" s="33" t="s">
        <v>215</v>
      </c>
      <c r="B248" s="25" t="s">
        <v>214</v>
      </c>
      <c r="C248" s="26" t="s">
        <v>159</v>
      </c>
      <c r="D248" s="35" t="s">
        <v>122</v>
      </c>
      <c r="E248" s="36">
        <v>48000</v>
      </c>
      <c r="F248" s="36">
        <v>1</v>
      </c>
      <c r="G248" s="27">
        <f>E248*F248/1000</f>
        <v>48</v>
      </c>
      <c r="H248" s="36">
        <v>35000</v>
      </c>
      <c r="I248" s="27">
        <v>1</v>
      </c>
      <c r="J248" s="27">
        <f t="shared" si="257"/>
        <v>35000</v>
      </c>
      <c r="K248" s="24" t="s">
        <v>246</v>
      </c>
      <c r="L248" s="24" t="s">
        <v>269</v>
      </c>
      <c r="M248" s="24" t="s">
        <v>247</v>
      </c>
      <c r="N248" s="29" t="e">
        <f>+#REF!-I248</f>
        <v>#REF!</v>
      </c>
      <c r="O248" s="29">
        <f t="shared" si="258"/>
        <v>13000</v>
      </c>
    </row>
    <row r="249" spans="1:18" ht="27" x14ac:dyDescent="0.3">
      <c r="A249" s="33" t="s">
        <v>215</v>
      </c>
      <c r="B249" s="25" t="s">
        <v>214</v>
      </c>
      <c r="C249" s="26" t="s">
        <v>159</v>
      </c>
      <c r="D249" s="35" t="s">
        <v>122</v>
      </c>
      <c r="E249" s="36">
        <v>12000</v>
      </c>
      <c r="F249" s="36">
        <v>1</v>
      </c>
      <c r="G249" s="27">
        <f>E249*F249/1000</f>
        <v>12</v>
      </c>
      <c r="H249" s="36">
        <v>35000</v>
      </c>
      <c r="I249" s="27">
        <v>1</v>
      </c>
      <c r="J249" s="27">
        <f t="shared" si="257"/>
        <v>35000</v>
      </c>
      <c r="K249" s="24" t="s">
        <v>246</v>
      </c>
      <c r="L249" s="24" t="s">
        <v>269</v>
      </c>
      <c r="M249" s="24" t="s">
        <v>247</v>
      </c>
      <c r="N249" s="29" t="e">
        <f>+#REF!-I249</f>
        <v>#REF!</v>
      </c>
      <c r="O249" s="29">
        <f t="shared" si="258"/>
        <v>-23000</v>
      </c>
    </row>
    <row r="250" spans="1:18" ht="27" x14ac:dyDescent="0.3">
      <c r="A250" s="33" t="s">
        <v>420</v>
      </c>
      <c r="B250" s="25" t="s">
        <v>421</v>
      </c>
      <c r="C250" s="26" t="s">
        <v>5</v>
      </c>
      <c r="D250" s="35" t="s">
        <v>122</v>
      </c>
      <c r="E250" s="36">
        <v>696000</v>
      </c>
      <c r="F250" s="36">
        <v>1</v>
      </c>
      <c r="G250" s="27">
        <f>E250*F250/1000</f>
        <v>696</v>
      </c>
      <c r="H250" s="36">
        <v>35000</v>
      </c>
      <c r="I250" s="27">
        <v>1</v>
      </c>
      <c r="J250" s="27">
        <f t="shared" ref="J250" si="261">+I250*H250</f>
        <v>35000</v>
      </c>
      <c r="K250" s="24" t="s">
        <v>246</v>
      </c>
      <c r="L250" s="24" t="s">
        <v>269</v>
      </c>
      <c r="M250" s="24" t="s">
        <v>247</v>
      </c>
      <c r="N250" s="29" t="e">
        <f>+#REF!-I250</f>
        <v>#REF!</v>
      </c>
      <c r="O250" s="29">
        <f t="shared" si="231"/>
        <v>661000</v>
      </c>
    </row>
    <row r="251" spans="1:18" x14ac:dyDescent="0.3">
      <c r="A251" s="33">
        <v>79821170</v>
      </c>
      <c r="B251" s="34" t="s">
        <v>212</v>
      </c>
      <c r="C251" s="26" t="s">
        <v>5</v>
      </c>
      <c r="D251" s="35" t="s">
        <v>13</v>
      </c>
      <c r="E251" s="36">
        <v>60</v>
      </c>
      <c r="F251" s="36">
        <v>5000</v>
      </c>
      <c r="G251" s="27">
        <f t="shared" ref="G251" si="262">+F251*E251/1000</f>
        <v>300</v>
      </c>
      <c r="H251" s="28">
        <f>+J251/I251</f>
        <v>46.8</v>
      </c>
      <c r="I251" s="27">
        <v>5000</v>
      </c>
      <c r="J251" s="27">
        <v>234000</v>
      </c>
      <c r="K251" s="29" t="s">
        <v>276</v>
      </c>
      <c r="L251" s="29" t="s">
        <v>286</v>
      </c>
      <c r="M251" s="24" t="s">
        <v>287</v>
      </c>
      <c r="N251" s="29" t="e">
        <f>+#REF!-#REF!</f>
        <v>#REF!</v>
      </c>
      <c r="O251" s="29">
        <f t="shared" si="231"/>
        <v>66000</v>
      </c>
    </row>
    <row r="252" spans="1:18" x14ac:dyDescent="0.3">
      <c r="A252" s="33">
        <v>79821170</v>
      </c>
      <c r="B252" s="34" t="s">
        <v>212</v>
      </c>
      <c r="C252" s="26" t="s">
        <v>159</v>
      </c>
      <c r="D252" s="35" t="s">
        <v>13</v>
      </c>
      <c r="E252" s="36">
        <v>60</v>
      </c>
      <c r="F252" s="36">
        <v>9000</v>
      </c>
      <c r="G252" s="27">
        <f t="shared" ref="G252" si="263">+F252*E252/1000</f>
        <v>540</v>
      </c>
      <c r="H252" s="28">
        <f>+J252/I252</f>
        <v>46.44</v>
      </c>
      <c r="I252" s="27">
        <v>9000</v>
      </c>
      <c r="J252" s="27">
        <v>417960</v>
      </c>
      <c r="K252" s="29" t="s">
        <v>276</v>
      </c>
      <c r="L252" s="29" t="s">
        <v>288</v>
      </c>
      <c r="M252" s="24"/>
      <c r="N252" s="29">
        <f>+F251-I251</f>
        <v>0</v>
      </c>
      <c r="O252" s="29">
        <f t="shared" si="231"/>
        <v>122040</v>
      </c>
    </row>
    <row r="253" spans="1:18" ht="27" x14ac:dyDescent="0.3">
      <c r="A253" s="33">
        <v>79821170</v>
      </c>
      <c r="B253" s="34" t="s">
        <v>179</v>
      </c>
      <c r="C253" s="26" t="s">
        <v>159</v>
      </c>
      <c r="D253" s="35" t="s">
        <v>122</v>
      </c>
      <c r="E253" s="36">
        <v>100000</v>
      </c>
      <c r="F253" s="36">
        <v>1</v>
      </c>
      <c r="G253" s="27">
        <f t="shared" ref="G253" si="264">+F253*E253/1000</f>
        <v>100</v>
      </c>
      <c r="H253" s="28"/>
      <c r="I253" s="27"/>
      <c r="J253" s="27">
        <f t="shared" ref="J253" si="265">+I253*H253</f>
        <v>0</v>
      </c>
      <c r="K253" s="29"/>
      <c r="L253" s="29"/>
      <c r="M253" s="24"/>
      <c r="N253" s="29">
        <f>+F252-I252</f>
        <v>0</v>
      </c>
      <c r="O253" s="29">
        <f t="shared" si="231"/>
        <v>100000</v>
      </c>
    </row>
    <row r="254" spans="1:18" s="4" customFormat="1" x14ac:dyDescent="0.3">
      <c r="D254" s="5"/>
      <c r="G254" s="51"/>
      <c r="H254" s="21"/>
      <c r="I254" s="20"/>
      <c r="J254" s="20">
        <f t="shared" ref="J254" si="266">+I254*H254</f>
        <v>0</v>
      </c>
      <c r="K254" s="23"/>
      <c r="L254" s="23"/>
      <c r="M254" s="19"/>
      <c r="N254" s="23">
        <f>+F253-I253</f>
        <v>1</v>
      </c>
      <c r="O254" s="23">
        <f t="shared" si="231"/>
        <v>0</v>
      </c>
    </row>
    <row r="255" spans="1:18" x14ac:dyDescent="0.3">
      <c r="D255" s="5"/>
      <c r="K255" s="4"/>
    </row>
  </sheetData>
  <autoFilter ref="A9:O254" xr:uid="{00000000-0009-0000-0000-000000000000}"/>
  <mergeCells count="7">
    <mergeCell ref="A8:G8"/>
    <mergeCell ref="F1:G1"/>
    <mergeCell ref="F2:G2"/>
    <mergeCell ref="F3:G3"/>
    <mergeCell ref="F4:G4"/>
    <mergeCell ref="A6:G6"/>
    <mergeCell ref="A7:G7"/>
  </mergeCells>
  <phoneticPr fontId="3" type="noConversion"/>
  <pageMargins left="0.70866141732283505" right="0.70866141732283505" top="0.74803149606299202" bottom="0.74803149606299202" header="0.31496062992126" footer="0.31496062992126"/>
  <pageSetup paperSize="9" scale="86" fitToHeight="0" orientation="landscape" r:id="rId1"/>
  <ignoredErrors>
    <ignoredError sqref="A251:XFD251 A93:A103 A219:A228 A105:A110 A12:A57 C247:D247 D250 F250:XFD250 A117:A119 A134:A178 A131 A60:A75 A127:A128 A80:A90 A196:A207 A217 A230:A237 C245 F247:XFD247 A239:A242 A253:XFD253 A252:B252 G252:XFD252 D252:E252 A113:A115 A210:A215 A180:A181 G245:XFD2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2025-08-11T07:30:00Z</dcterms:modified>
</cp:coreProperties>
</file>